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drawings/drawing6.xml" ContentType="application/vnd.openxmlformats-officedocument.drawingml.chartshapes+xml"/>
  <Override PartName="/xl/charts/chart2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8515" windowHeight="12405" activeTab="5"/>
  </bookViews>
  <sheets>
    <sheet name="SEMANA POR PORCENTAJE" sheetId="8" r:id="rId1"/>
    <sheet name="SEMANA 9 DE MARZO AL 13 DE MARZ" sheetId="1" r:id="rId2"/>
    <sheet name="PARTIDO POLITICOS POR P. INFOR" sheetId="3" r:id="rId3"/>
    <sheet name="JERARQUIA" sheetId="6" r:id="rId4"/>
    <sheet name="SEGMENTO DE TIEMPO" sheetId="7" r:id="rId5"/>
    <sheet name="POSICIONAMIENTO" sheetId="9" r:id="rId6"/>
  </sheets>
  <calcPr calcId="145621"/>
</workbook>
</file>

<file path=xl/calcChain.xml><?xml version="1.0" encoding="utf-8"?>
<calcChain xmlns="http://schemas.openxmlformats.org/spreadsheetml/2006/main">
  <c r="E18" i="9" l="1"/>
  <c r="D18" i="9"/>
  <c r="C18" i="9"/>
  <c r="N55" i="8" l="1"/>
  <c r="M55" i="8"/>
  <c r="D55" i="8"/>
  <c r="L54" i="8"/>
  <c r="E54" i="8"/>
  <c r="L53" i="8"/>
  <c r="E53" i="8"/>
  <c r="L52" i="8"/>
  <c r="E52" i="8"/>
  <c r="L51" i="8"/>
  <c r="E51" i="8"/>
  <c r="L50" i="8"/>
  <c r="E50" i="8"/>
  <c r="L49" i="8"/>
  <c r="E49" i="8"/>
  <c r="L48" i="8"/>
  <c r="E48" i="8"/>
  <c r="L47" i="8"/>
  <c r="E47" i="8"/>
  <c r="L46" i="8"/>
  <c r="E46" i="8"/>
  <c r="L45" i="8"/>
  <c r="E45" i="8"/>
  <c r="P17" i="8"/>
  <c r="M16" i="8"/>
  <c r="E16" i="8"/>
  <c r="D16" i="8"/>
  <c r="M15" i="8"/>
  <c r="E15" i="8"/>
  <c r="D15" i="8"/>
  <c r="M14" i="8"/>
  <c r="E14" i="8"/>
  <c r="D14" i="8"/>
  <c r="M13" i="8"/>
  <c r="E13" i="8"/>
  <c r="D13" i="8"/>
  <c r="M12" i="8"/>
  <c r="E12" i="8"/>
  <c r="D12" i="8"/>
  <c r="M11" i="8"/>
  <c r="E11" i="8"/>
  <c r="D11" i="8"/>
  <c r="M10" i="8"/>
  <c r="E10" i="8"/>
  <c r="D10" i="8"/>
  <c r="M9" i="8"/>
  <c r="E9" i="8"/>
  <c r="D9" i="8"/>
  <c r="M8" i="8"/>
  <c r="E8" i="8"/>
  <c r="D8" i="8"/>
  <c r="M7" i="8"/>
  <c r="E7" i="8"/>
  <c r="D7" i="8"/>
  <c r="D17" i="8" l="1"/>
  <c r="M17" i="8"/>
  <c r="E17" i="8"/>
  <c r="E55" i="8"/>
  <c r="L55" i="8"/>
  <c r="D36" i="7"/>
  <c r="E36" i="7"/>
  <c r="F36" i="7"/>
  <c r="G36" i="7"/>
  <c r="H36" i="7"/>
  <c r="C36" i="7"/>
  <c r="H17" i="7"/>
  <c r="D17" i="7"/>
  <c r="E17" i="7"/>
  <c r="F17" i="7"/>
  <c r="G17" i="7"/>
  <c r="C17" i="7"/>
  <c r="D35" i="6" l="1"/>
  <c r="E35" i="6"/>
  <c r="C35" i="6"/>
  <c r="J17" i="6"/>
  <c r="K17" i="6"/>
  <c r="I17" i="6"/>
  <c r="D17" i="6"/>
  <c r="E17" i="6"/>
  <c r="C17" i="6"/>
  <c r="M55" i="1" l="1"/>
  <c r="N55" i="1"/>
  <c r="L55" i="1"/>
  <c r="D58" i="3"/>
  <c r="F58" i="3"/>
  <c r="G54" i="3"/>
  <c r="G55" i="3"/>
  <c r="G56" i="3"/>
  <c r="G57" i="3"/>
  <c r="G53" i="3"/>
  <c r="G49" i="3"/>
  <c r="G50" i="3"/>
  <c r="G51" i="3"/>
  <c r="G52" i="3"/>
  <c r="G48" i="3"/>
  <c r="G44" i="3"/>
  <c r="G45" i="3"/>
  <c r="G46" i="3"/>
  <c r="G47" i="3"/>
  <c r="G43" i="3"/>
  <c r="G39" i="3"/>
  <c r="G40" i="3"/>
  <c r="G41" i="3"/>
  <c r="G42" i="3"/>
  <c r="G38" i="3"/>
  <c r="G37" i="3"/>
  <c r="G34" i="3"/>
  <c r="G35" i="3"/>
  <c r="G36" i="3"/>
  <c r="G33" i="3"/>
  <c r="G29" i="3"/>
  <c r="G30" i="3"/>
  <c r="G31" i="3"/>
  <c r="G32" i="3"/>
  <c r="G28" i="3"/>
  <c r="G27" i="3"/>
  <c r="G24" i="3"/>
  <c r="G25" i="3"/>
  <c r="G26" i="3"/>
  <c r="G23" i="3"/>
  <c r="G19" i="3" l="1"/>
  <c r="G20" i="3"/>
  <c r="G21" i="3"/>
  <c r="G22" i="3"/>
  <c r="G18" i="3"/>
  <c r="L46" i="1"/>
  <c r="G14" i="3"/>
  <c r="G15" i="3"/>
  <c r="G16" i="3"/>
  <c r="G17" i="3"/>
  <c r="G13" i="3"/>
  <c r="G12" i="3" l="1"/>
  <c r="G9" i="3"/>
  <c r="G10" i="3"/>
  <c r="G11" i="3"/>
  <c r="G8" i="3"/>
  <c r="L47" i="1"/>
  <c r="L48" i="1"/>
  <c r="L49" i="1"/>
  <c r="L50" i="1"/>
  <c r="L51" i="1"/>
  <c r="L52" i="1"/>
  <c r="L53" i="1"/>
  <c r="L54" i="1"/>
  <c r="L45" i="1"/>
  <c r="E16" i="1"/>
  <c r="E15" i="1"/>
  <c r="E14" i="1"/>
  <c r="E13" i="1"/>
  <c r="E12" i="1"/>
  <c r="E11" i="1"/>
  <c r="E10" i="1"/>
  <c r="D8" i="1"/>
  <c r="D9" i="1"/>
  <c r="D10" i="1"/>
  <c r="D11" i="1"/>
  <c r="D12" i="1"/>
  <c r="D13" i="1"/>
  <c r="D14" i="1"/>
  <c r="D15" i="1"/>
  <c r="D16" i="1"/>
  <c r="D17" i="1"/>
  <c r="D7" i="1"/>
  <c r="D55" i="1"/>
  <c r="Q17" i="1"/>
  <c r="E9" i="1"/>
  <c r="E8" i="1"/>
  <c r="E7" i="1"/>
  <c r="M7" i="1"/>
  <c r="M16" i="1"/>
  <c r="M15" i="1"/>
  <c r="M14" i="1"/>
  <c r="M13" i="1"/>
  <c r="M12" i="1"/>
  <c r="M11" i="1"/>
  <c r="M10" i="1"/>
  <c r="M9" i="1"/>
  <c r="M8" i="1"/>
  <c r="E45" i="1"/>
  <c r="E46" i="1"/>
  <c r="E47" i="1"/>
  <c r="E48" i="1"/>
  <c r="E49" i="1"/>
  <c r="E50" i="1"/>
  <c r="E51" i="1"/>
  <c r="E52" i="1"/>
  <c r="E53" i="1"/>
  <c r="E54" i="1"/>
  <c r="E17" i="1" l="1"/>
  <c r="M17" i="1"/>
  <c r="E55" i="1"/>
</calcChain>
</file>

<file path=xl/sharedStrings.xml><?xml version="1.0" encoding="utf-8"?>
<sst xmlns="http://schemas.openxmlformats.org/spreadsheetml/2006/main" count="331" uniqueCount="57">
  <si>
    <t>PARTIDOS POLITICOS EN TELEVISION</t>
  </si>
  <si>
    <t>PARTIDO ACCION NACIONAL</t>
  </si>
  <si>
    <t>PARTIDO REVOLUCIONARIO INSTITUCIONAL</t>
  </si>
  <si>
    <t>PARTIDO DE LA REVOLUCION DEMOCRATICA</t>
  </si>
  <si>
    <t>PARTIDO VERDE ECOLOGISTA DE MEXICO</t>
  </si>
  <si>
    <t>PARTIDO DEL TRABAJO</t>
  </si>
  <si>
    <t>PARTIDO MOVIMIENTO CIUDADANO</t>
  </si>
  <si>
    <t>PARTIDO NUEVA ALIANZA</t>
  </si>
  <si>
    <t>PARTIDO MORENA</t>
  </si>
  <si>
    <t>PARTIDO HUMANISTA</t>
  </si>
  <si>
    <t>PARTIDO ENCUENTRO SOCIAL</t>
  </si>
  <si>
    <t xml:space="preserve">TIEMPO </t>
  </si>
  <si>
    <t>%</t>
  </si>
  <si>
    <t>TOTAL</t>
  </si>
  <si>
    <t>INSTITUTO ELECTORAL DEL ESTADO DE COLIMA</t>
  </si>
  <si>
    <t>SEMANA DEL 9 DE MARZO AL 13 DE MARZO DEL 2015</t>
  </si>
  <si>
    <t>MONITOREO DE MEDIOS DE COMUNICACIÓN RADIO</t>
  </si>
  <si>
    <t>MONITOREO DE MEDIOS DE COMUNICACIÓN TELEVISIÓN</t>
  </si>
  <si>
    <t>PARTIDOS POLITICOS EN RADIO</t>
  </si>
  <si>
    <t>MONITOREO DE MEDIOS DE COMUNICACIÓN RADIO Y TV</t>
  </si>
  <si>
    <t>PARTIDOS POLITICOS EN TV Y RADIO</t>
  </si>
  <si>
    <t>SEGUNDOS</t>
  </si>
  <si>
    <t>MONITOREO DE MEDIOS DE COMUNICACIÓN TELEVISIÓN Y RADIO</t>
  </si>
  <si>
    <t xml:space="preserve">PARTIDOS POLITICOS </t>
  </si>
  <si>
    <t>PIEZAS INFORMATIVAS</t>
  </si>
  <si>
    <t>RADIO</t>
  </si>
  <si>
    <t>TV</t>
  </si>
  <si>
    <t>MONITOREO DE MEDIOS DE COMUNICACIÓN POR PIEZAS INFORMATIVAS</t>
  </si>
  <si>
    <t>NOTA INFORMATIVA</t>
  </si>
  <si>
    <t>ENTREVISTA</t>
  </si>
  <si>
    <t>REPORTAJE</t>
  </si>
  <si>
    <t>OPINION Y ANALISIS</t>
  </si>
  <si>
    <t>DEBATE</t>
  </si>
  <si>
    <t>GENERO</t>
  </si>
  <si>
    <t>NUMERO</t>
  </si>
  <si>
    <t>TIEMPO</t>
  </si>
  <si>
    <t>PORCENTAJE</t>
  </si>
  <si>
    <t>PRESENTADO EN EL RESUMEN INTRODUCTORIO</t>
  </si>
  <si>
    <t>VINCULADO AL RESUMEN INTRODUCTORIO</t>
  </si>
  <si>
    <t>SIN RELACION CON EL RESUMEN INTRODUCTORIO</t>
  </si>
  <si>
    <t>MONITOREO DE MEDIOS DE COMUNICACIÓN RADIO Y TV, JERARQUIAS EN LAS PIEZAS INFORMATIVAS</t>
  </si>
  <si>
    <t>MONITOREO DE MEDIOS DE COMUNICACIÓN RADIO  JERARQUIAS EN LAS PIEZAS INFORMATIVAS</t>
  </si>
  <si>
    <t>PARTIDOS POLITICOS EN TELEVISIÓN</t>
  </si>
  <si>
    <t>MONITOREO DE MEDIOS DE COMUNICACIÓN TV, JERARQUIAS EN LAS PIEZAS INFORMATIVAS</t>
  </si>
  <si>
    <t>PRIMEROS 5 MIN.</t>
  </si>
  <si>
    <t>DEL MINUTO 5 AL 15</t>
  </si>
  <si>
    <t>DEL MINUTO 15 AL 30</t>
  </si>
  <si>
    <t>DEL MINUTO 30 AL 60</t>
  </si>
  <si>
    <t>DEL  MINUTO 60 AL 90</t>
  </si>
  <si>
    <t>POSTERIOR</t>
  </si>
  <si>
    <t>MONITOREO DE MEDIOS DE COMUNICACIÓN RADIO SEGMENTO DE TIEMPO DE LAS PIEZAS INFORMATIVAS</t>
  </si>
  <si>
    <t>MONITOREO DE MEDIOS DE COMUNICACIÓN TELEVISIÓN SEGMENTO DE TIEMPO DE LAS PIEZAS INFORMATIVAS</t>
  </si>
  <si>
    <t xml:space="preserve">PARTIDOS POLITICOS EN TV </t>
  </si>
  <si>
    <t>POSITIVO</t>
  </si>
  <si>
    <t>NEGATIVO</t>
  </si>
  <si>
    <t>NEUTRAL</t>
  </si>
  <si>
    <t>MONITOREO DE MEDIOS DE COMUNICACIÓN TV Y RADIO EN SUS POSICIONAMIENTOS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</si>
</sst>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2" fontId="0" fillId="0" borderId="0" xfId="0" applyNumberFormat="1"/>
    <xf numFmtId="0" fontId="1" fillId="2" borderId="1" xfId="1" applyAlignment="1">
      <alignment horizontal="left"/>
    </xf>
    <xf numFmtId="21" fontId="1" fillId="2" borderId="1" xfId="1" applyNumberFormat="1" applyAlignment="1">
      <alignment horizontal="center"/>
    </xf>
    <xf numFmtId="2" fontId="1" fillId="2" borderId="1" xfId="1" applyNumberFormat="1" applyAlignment="1">
      <alignment horizontal="center"/>
    </xf>
    <xf numFmtId="0" fontId="1" fillId="2" borderId="1" xfId="1" applyAlignment="1">
      <alignment horizontal="center"/>
    </xf>
    <xf numFmtId="2" fontId="0" fillId="3" borderId="2" xfId="0" applyNumberFormat="1" applyFill="1" applyBorder="1" applyAlignment="1">
      <alignment horizontal="center"/>
    </xf>
    <xf numFmtId="1" fontId="0" fillId="0" borderId="0" xfId="0" applyNumberFormat="1"/>
    <xf numFmtId="1" fontId="0" fillId="3" borderId="2" xfId="0" applyNumberFormat="1" applyFill="1" applyBorder="1" applyAlignment="1">
      <alignment horizontal="center"/>
    </xf>
    <xf numFmtId="1" fontId="1" fillId="2" borderId="1" xfId="1" applyNumberFormat="1" applyAlignment="1">
      <alignment horizontal="center"/>
    </xf>
    <xf numFmtId="1" fontId="0" fillId="3" borderId="3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left"/>
    </xf>
    <xf numFmtId="1" fontId="3" fillId="2" borderId="1" xfId="1" applyNumberFormat="1" applyFont="1" applyAlignment="1">
      <alignment horizontal="center"/>
    </xf>
    <xf numFmtId="21" fontId="3" fillId="2" borderId="1" xfId="1" applyNumberFormat="1" applyFont="1" applyAlignment="1">
      <alignment horizontal="center"/>
    </xf>
    <xf numFmtId="2" fontId="3" fillId="2" borderId="1" xfId="1" applyNumberFormat="1" applyFont="1" applyAlignment="1">
      <alignment horizontal="center"/>
    </xf>
    <xf numFmtId="1" fontId="1" fillId="2" borderId="1" xfId="1" applyNumberFormat="1" applyFont="1" applyAlignment="1">
      <alignment horizontal="center"/>
    </xf>
    <xf numFmtId="2" fontId="1" fillId="2" borderId="1" xfId="1" applyNumberFormat="1" applyFont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0" fontId="1" fillId="2" borderId="1" xfId="1" applyAlignment="1">
      <alignment horizontal="left" wrapText="1"/>
    </xf>
    <xf numFmtId="0" fontId="1" fillId="2" borderId="1" xfId="1" applyAlignment="1">
      <alignment horizontal="center" wrapText="1"/>
    </xf>
    <xf numFmtId="0" fontId="1" fillId="2" borderId="1" xfId="1" applyNumberFormat="1" applyAlignment="1">
      <alignment horizontal="center" wrapText="1"/>
    </xf>
    <xf numFmtId="0" fontId="1" fillId="2" borderId="4" xfId="1" applyNumberFormat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TIEMPO EN TELEVISION POR PARTIDO POLÍTICO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'SEMANA POR PORCENTAJE'!$E$44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'SEMANA POR PORCENTAJE'!$B$45:$B$54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POR PORCENTAJE'!$E$45:$E$54</c:f>
              <c:numCache>
                <c:formatCode>0.00</c:formatCode>
                <c:ptCount val="10"/>
                <c:pt idx="0">
                  <c:v>11.746108949416342</c:v>
                </c:pt>
                <c:pt idx="1">
                  <c:v>19.272859922178988</c:v>
                </c:pt>
                <c:pt idx="2">
                  <c:v>19.260700389105057</c:v>
                </c:pt>
                <c:pt idx="3">
                  <c:v>1.0457198443579767</c:v>
                </c:pt>
                <c:pt idx="4">
                  <c:v>11.308365758754864</c:v>
                </c:pt>
                <c:pt idx="5">
                  <c:v>19.734922178988327</c:v>
                </c:pt>
                <c:pt idx="6">
                  <c:v>0.86332684824902728</c:v>
                </c:pt>
                <c:pt idx="7">
                  <c:v>4.7422178988326849</c:v>
                </c:pt>
                <c:pt idx="8">
                  <c:v>10.651750972762645</c:v>
                </c:pt>
                <c:pt idx="9">
                  <c:v>1.3740272373540856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69472"/>
        <c:axId val="130171264"/>
      </c:barChart>
      <c:catAx>
        <c:axId val="130169472"/>
        <c:scaling>
          <c:orientation val="minMax"/>
        </c:scaling>
        <c:delete val="0"/>
        <c:axPos val="l"/>
        <c:majorTickMark val="out"/>
        <c:minorTickMark val="none"/>
        <c:tickLblPos val="nextTo"/>
        <c:crossAx val="130171264"/>
        <c:crosses val="autoZero"/>
        <c:auto val="1"/>
        <c:lblAlgn val="ctr"/>
        <c:lblOffset val="100"/>
        <c:noMultiLvlLbl val="0"/>
      </c:catAx>
      <c:valAx>
        <c:axId val="13017126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016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98706969489769"/>
          <c:y val="0.4040841861909315"/>
          <c:w val="0.11799680775455147"/>
          <c:h val="6.5606895133183254E-2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</a:t>
            </a:r>
            <a:r>
              <a:rPr lang="es-MX" baseline="0"/>
              <a:t> REVOLUCIONARIO INSTITUCIONAL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'PARTIDO POLITICOS POR P. INFOR'!$B$13:$C$17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REVOLUCIONARIO INSTITUCIONAL</c:v>
                  </c:pt>
                </c:lvl>
              </c:multiLvlStrCache>
            </c:multiLvlStrRef>
          </c:cat>
          <c:val>
            <c:numRef>
              <c:f>'PARTIDO POLITICOS POR P. INFOR'!$G$13:$G$17</c:f>
              <c:numCache>
                <c:formatCode>0.00</c:formatCode>
                <c:ptCount val="5"/>
                <c:pt idx="0">
                  <c:v>17.275211127670143</c:v>
                </c:pt>
                <c:pt idx="1">
                  <c:v>73.000496770988576</c:v>
                </c:pt>
                <c:pt idx="2">
                  <c:v>6.8306010928961749</c:v>
                </c:pt>
                <c:pt idx="3">
                  <c:v>2.8936910084451068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54272"/>
        <c:axId val="131146880"/>
        <c:axId val="0"/>
      </c:bar3DChart>
      <c:catAx>
        <c:axId val="130854272"/>
        <c:scaling>
          <c:orientation val="minMax"/>
        </c:scaling>
        <c:delete val="0"/>
        <c:axPos val="l"/>
        <c:majorTickMark val="out"/>
        <c:minorTickMark val="none"/>
        <c:tickLblPos val="nextTo"/>
        <c:crossAx val="131146880"/>
        <c:crosses val="autoZero"/>
        <c:auto val="1"/>
        <c:lblAlgn val="ctr"/>
        <c:lblOffset val="100"/>
        <c:noMultiLvlLbl val="0"/>
      </c:catAx>
      <c:valAx>
        <c:axId val="13114688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085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 DE</a:t>
            </a:r>
            <a:r>
              <a:rPr lang="es-MX" baseline="0"/>
              <a:t> LA REVOLUCION DEMOCRATICA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gradFill>
              <a:gsLst>
                <a:gs pos="40000">
                  <a:srgbClr val="FFFF00"/>
                </a:gs>
                <a:gs pos="91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multiLvlStrRef>
              <c:f>'PARTIDO POLITICOS POR P. INFOR'!$B$18:$C$22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DE LA REVOLUCION DEMOCRATICA</c:v>
                  </c:pt>
                </c:lvl>
              </c:multiLvlStrCache>
            </c:multiLvlStrRef>
          </c:cat>
          <c:val>
            <c:numRef>
              <c:f>'PARTIDO POLITICOS POR P. INFOR'!$G$18:$G$22</c:f>
              <c:numCache>
                <c:formatCode>0.00</c:formatCode>
                <c:ptCount val="5"/>
                <c:pt idx="0">
                  <c:v>23.238095238095237</c:v>
                </c:pt>
                <c:pt idx="1">
                  <c:v>61.238095238095241</c:v>
                </c:pt>
                <c:pt idx="2">
                  <c:v>5.6904761904761907</c:v>
                </c:pt>
                <c:pt idx="3">
                  <c:v>9.8333333333333339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67744"/>
        <c:axId val="131169280"/>
        <c:axId val="0"/>
      </c:bar3DChart>
      <c:catAx>
        <c:axId val="131167744"/>
        <c:scaling>
          <c:orientation val="minMax"/>
        </c:scaling>
        <c:delete val="0"/>
        <c:axPos val="l"/>
        <c:majorTickMark val="out"/>
        <c:minorTickMark val="none"/>
        <c:tickLblPos val="nextTo"/>
        <c:crossAx val="131169280"/>
        <c:crosses val="autoZero"/>
        <c:auto val="1"/>
        <c:lblAlgn val="ctr"/>
        <c:lblOffset val="100"/>
        <c:noMultiLvlLbl val="0"/>
      </c:catAx>
      <c:valAx>
        <c:axId val="13116928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16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 VERDE ECOLOGISTA DE MÉXICO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'PARTIDO POLITICOS POR P. INFOR'!$B$23:$C$27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VERDE ECOLOGISTA DE MEXICO</c:v>
                  </c:pt>
                </c:lvl>
              </c:multiLvlStrCache>
            </c:multiLvlStrRef>
          </c:cat>
          <c:val>
            <c:numRef>
              <c:f>'PARTIDO POLITICOS POR P. INFOR'!$G$23:$G$27</c:f>
              <c:numCache>
                <c:formatCode>0.00</c:formatCode>
                <c:ptCount val="5"/>
                <c:pt idx="0">
                  <c:v>94.186046511627907</c:v>
                </c:pt>
                <c:pt idx="1">
                  <c:v>0</c:v>
                </c:pt>
                <c:pt idx="2">
                  <c:v>0</c:v>
                </c:pt>
                <c:pt idx="3">
                  <c:v>5.8139534883720927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94240"/>
        <c:axId val="131200128"/>
        <c:axId val="0"/>
      </c:bar3DChart>
      <c:catAx>
        <c:axId val="131194240"/>
        <c:scaling>
          <c:orientation val="minMax"/>
        </c:scaling>
        <c:delete val="0"/>
        <c:axPos val="l"/>
        <c:majorTickMark val="out"/>
        <c:minorTickMark val="none"/>
        <c:tickLblPos val="nextTo"/>
        <c:crossAx val="131200128"/>
        <c:crosses val="autoZero"/>
        <c:auto val="1"/>
        <c:lblAlgn val="ctr"/>
        <c:lblOffset val="100"/>
        <c:noMultiLvlLbl val="0"/>
      </c:catAx>
      <c:valAx>
        <c:axId val="13120012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19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 DEL TRABAJO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'PARTIDO POLITICOS POR P. INFOR'!$B$28:$C$32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DEL TRABAJO</c:v>
                  </c:pt>
                </c:lvl>
              </c:multiLvlStrCache>
            </c:multiLvlStrRef>
          </c:cat>
          <c:val>
            <c:numRef>
              <c:f>'PARTIDO POLITICOS POR P. INFOR'!$G$28:$G$32</c:f>
              <c:numCache>
                <c:formatCode>0.00</c:formatCode>
                <c:ptCount val="5"/>
                <c:pt idx="0">
                  <c:v>19.535783365570598</c:v>
                </c:pt>
                <c:pt idx="1">
                  <c:v>74.403610573823343</c:v>
                </c:pt>
                <c:pt idx="2">
                  <c:v>2.4177949709864603</c:v>
                </c:pt>
                <c:pt idx="3">
                  <c:v>3.6428110896196002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60256"/>
        <c:axId val="131361792"/>
        <c:axId val="0"/>
      </c:bar3DChart>
      <c:catAx>
        <c:axId val="131360256"/>
        <c:scaling>
          <c:orientation val="minMax"/>
        </c:scaling>
        <c:delete val="0"/>
        <c:axPos val="l"/>
        <c:majorTickMark val="out"/>
        <c:minorTickMark val="none"/>
        <c:tickLblPos val="nextTo"/>
        <c:crossAx val="131361792"/>
        <c:crosses val="autoZero"/>
        <c:auto val="1"/>
        <c:lblAlgn val="ctr"/>
        <c:lblOffset val="100"/>
        <c:noMultiLvlLbl val="0"/>
      </c:catAx>
      <c:valAx>
        <c:axId val="13136179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36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 MOVIMIENTO CIUDADANO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'PARTIDO POLITICOS POR P. INFOR'!$B$33:$C$37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MOVIMIENTO CIUDADANO</c:v>
                  </c:pt>
                </c:lvl>
              </c:multiLvlStrCache>
            </c:multiLvlStrRef>
          </c:cat>
          <c:val>
            <c:numRef>
              <c:f>'PARTIDO POLITICOS POR P. INFOR'!$G$33:$G$37</c:f>
              <c:numCache>
                <c:formatCode>0.00</c:formatCode>
                <c:ptCount val="5"/>
                <c:pt idx="0">
                  <c:v>22.449488650536292</c:v>
                </c:pt>
                <c:pt idx="1">
                  <c:v>53.305063606884509</c:v>
                </c:pt>
                <c:pt idx="2">
                  <c:v>10.376652531803442</c:v>
                </c:pt>
                <c:pt idx="3">
                  <c:v>13.868795210775755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78560"/>
        <c:axId val="131392640"/>
        <c:axId val="0"/>
      </c:bar3DChart>
      <c:catAx>
        <c:axId val="131378560"/>
        <c:scaling>
          <c:orientation val="minMax"/>
        </c:scaling>
        <c:delete val="0"/>
        <c:axPos val="l"/>
        <c:majorTickMark val="out"/>
        <c:minorTickMark val="none"/>
        <c:tickLblPos val="nextTo"/>
        <c:crossAx val="131392640"/>
        <c:crosses val="autoZero"/>
        <c:auto val="1"/>
        <c:lblAlgn val="ctr"/>
        <c:lblOffset val="100"/>
        <c:noMultiLvlLbl val="0"/>
      </c:catAx>
      <c:valAx>
        <c:axId val="13139264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37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 NUEVA ALIANZA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'PARTIDO POLITICOS POR P. INFOR'!$B$38:$C$42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NUEVA ALIANZA</c:v>
                  </c:pt>
                </c:lvl>
              </c:multiLvlStrCache>
            </c:multiLvlStrRef>
          </c:cat>
          <c:val>
            <c:numRef>
              <c:f>'PARTIDO POLITICOS POR P. INFOR'!$G$38:$G$42</c:f>
              <c:numCache>
                <c:formatCode>0.00</c:formatCode>
                <c:ptCount val="5"/>
                <c:pt idx="0">
                  <c:v>19.718309859154928</c:v>
                </c:pt>
                <c:pt idx="1">
                  <c:v>0</c:v>
                </c:pt>
                <c:pt idx="2">
                  <c:v>0</c:v>
                </c:pt>
                <c:pt idx="3">
                  <c:v>80.281690140845072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91328"/>
        <c:axId val="131492864"/>
        <c:axId val="0"/>
      </c:bar3DChart>
      <c:catAx>
        <c:axId val="131491328"/>
        <c:scaling>
          <c:orientation val="minMax"/>
        </c:scaling>
        <c:delete val="0"/>
        <c:axPos val="l"/>
        <c:majorTickMark val="out"/>
        <c:minorTickMark val="none"/>
        <c:tickLblPos val="nextTo"/>
        <c:crossAx val="131492864"/>
        <c:crosses val="autoZero"/>
        <c:auto val="1"/>
        <c:lblAlgn val="ctr"/>
        <c:lblOffset val="100"/>
        <c:noMultiLvlLbl val="0"/>
      </c:catAx>
      <c:valAx>
        <c:axId val="13149286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49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PARTIDO MORENA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'PARTIDO POLITICOS POR P. INFOR'!$B$43:$C$47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MORENA</c:v>
                  </c:pt>
                </c:lvl>
              </c:multiLvlStrCache>
            </c:multiLvlStrRef>
          </c:cat>
          <c:val>
            <c:numRef>
              <c:f>'PARTIDO POLITICOS POR P. INFOR'!$G$43:$G$47</c:f>
              <c:numCache>
                <c:formatCode>0.00</c:formatCode>
                <c:ptCount val="5"/>
                <c:pt idx="0">
                  <c:v>19.055464030752333</c:v>
                </c:pt>
                <c:pt idx="1">
                  <c:v>68.314113124656785</c:v>
                </c:pt>
                <c:pt idx="2">
                  <c:v>2.3613399231191652</c:v>
                </c:pt>
                <c:pt idx="3">
                  <c:v>10.269082921471719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09632"/>
        <c:axId val="131523712"/>
        <c:axId val="0"/>
      </c:bar3DChart>
      <c:catAx>
        <c:axId val="131509632"/>
        <c:scaling>
          <c:orientation val="minMax"/>
        </c:scaling>
        <c:delete val="0"/>
        <c:axPos val="l"/>
        <c:majorTickMark val="out"/>
        <c:minorTickMark val="none"/>
        <c:tickLblPos val="nextTo"/>
        <c:crossAx val="131523712"/>
        <c:crosses val="autoZero"/>
        <c:auto val="1"/>
        <c:lblAlgn val="ctr"/>
        <c:lblOffset val="100"/>
        <c:noMultiLvlLbl val="0"/>
      </c:catAx>
      <c:valAx>
        <c:axId val="13152371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50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 HUMANISTA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'PARTIDO POLITICOS POR P. INFOR'!$B$48:$C$52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HUMANISTA</c:v>
                  </c:pt>
                </c:lvl>
              </c:multiLvlStrCache>
            </c:multiLvlStrRef>
          </c:cat>
          <c:val>
            <c:numRef>
              <c:f>'PARTIDO POLITICOS POR P. INFOR'!$G$48:$G$52</c:f>
              <c:numCache>
                <c:formatCode>0.00</c:formatCode>
                <c:ptCount val="5"/>
                <c:pt idx="0">
                  <c:v>31.447746883988493</c:v>
                </c:pt>
                <c:pt idx="1">
                  <c:v>58.101629913710454</c:v>
                </c:pt>
                <c:pt idx="2">
                  <c:v>0</c:v>
                </c:pt>
                <c:pt idx="3">
                  <c:v>10.450623202301054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14912"/>
        <c:axId val="131816448"/>
        <c:axId val="0"/>
      </c:bar3DChart>
      <c:catAx>
        <c:axId val="131814912"/>
        <c:scaling>
          <c:orientation val="minMax"/>
        </c:scaling>
        <c:delete val="0"/>
        <c:axPos val="l"/>
        <c:majorTickMark val="out"/>
        <c:minorTickMark val="none"/>
        <c:tickLblPos val="nextTo"/>
        <c:crossAx val="131816448"/>
        <c:crosses val="autoZero"/>
        <c:auto val="1"/>
        <c:lblAlgn val="ctr"/>
        <c:lblOffset val="100"/>
        <c:noMultiLvlLbl val="0"/>
      </c:catAx>
      <c:valAx>
        <c:axId val="13181644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814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PARTIDO ENCUENTRO SOCIAL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'PARTIDO POLITICOS POR P. INFOR'!$B$53:$C$57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ENCUENTRO SOCIAL</c:v>
                  </c:pt>
                </c:lvl>
              </c:multiLvlStrCache>
            </c:multiLvlStrRef>
          </c:cat>
          <c:val>
            <c:numRef>
              <c:f>'PARTIDO POLITICOS POR P. INFOR'!$G$53:$G$57</c:f>
              <c:numCache>
                <c:formatCode>0.00</c:formatCode>
                <c:ptCount val="5"/>
                <c:pt idx="0">
                  <c:v>72.047244094488192</c:v>
                </c:pt>
                <c:pt idx="1">
                  <c:v>0</c:v>
                </c:pt>
                <c:pt idx="2">
                  <c:v>0</c:v>
                </c:pt>
                <c:pt idx="3">
                  <c:v>27.952755905511811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45504"/>
        <c:axId val="131851392"/>
        <c:axId val="0"/>
      </c:bar3DChart>
      <c:catAx>
        <c:axId val="131845504"/>
        <c:scaling>
          <c:orientation val="minMax"/>
        </c:scaling>
        <c:delete val="0"/>
        <c:axPos val="l"/>
        <c:majorTickMark val="out"/>
        <c:minorTickMark val="none"/>
        <c:tickLblPos val="nextTo"/>
        <c:crossAx val="131851392"/>
        <c:crosses val="autoZero"/>
        <c:auto val="1"/>
        <c:lblAlgn val="ctr"/>
        <c:lblOffset val="100"/>
        <c:noMultiLvlLbl val="0"/>
      </c:catAx>
      <c:valAx>
        <c:axId val="13185139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84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PRESENTADO EN EL RESUMEN INTRODUCTORIO</c:v>
          </c:tx>
          <c:invertIfNegative val="0"/>
          <c:cat>
            <c:strRef>
              <c:f>JERARQUIA!$B$7:$B$16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JERARQUIA!$C$7:$C$16</c:f>
              <c:numCache>
                <c:formatCode>General</c:formatCode>
                <c:ptCount val="10"/>
                <c:pt idx="0">
                  <c:v>17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8</c:v>
                </c:pt>
                <c:pt idx="5">
                  <c:v>13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v>VINCULADO AL RESUMEN</c:v>
          </c:tx>
          <c:invertIfNegative val="0"/>
          <c:cat>
            <c:strRef>
              <c:f>JERARQUIA!$B$7:$B$16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JERARQUIA!$D$7:$D$16</c:f>
              <c:numCache>
                <c:formatCode>General</c:formatCode>
                <c:ptCount val="10"/>
                <c:pt idx="0">
                  <c:v>34</c:v>
                </c:pt>
                <c:pt idx="1">
                  <c:v>13</c:v>
                </c:pt>
                <c:pt idx="2">
                  <c:v>10</c:v>
                </c:pt>
                <c:pt idx="3">
                  <c:v>0</c:v>
                </c:pt>
                <c:pt idx="4">
                  <c:v>9</c:v>
                </c:pt>
                <c:pt idx="5">
                  <c:v>12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tx>
            <c:v>SIN RELACION CON EL RESUMEN INTRODUCTORIO</c:v>
          </c:tx>
          <c:invertIfNegative val="0"/>
          <c:cat>
            <c:strRef>
              <c:f>JERARQUIA!$B$7:$B$16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JERARQUIA!$E$7:$E$16</c:f>
              <c:numCache>
                <c:formatCode>General</c:formatCode>
                <c:ptCount val="10"/>
                <c:pt idx="0">
                  <c:v>8</c:v>
                </c:pt>
                <c:pt idx="1">
                  <c:v>27</c:v>
                </c:pt>
                <c:pt idx="2">
                  <c:v>20</c:v>
                </c:pt>
                <c:pt idx="3">
                  <c:v>5</c:v>
                </c:pt>
                <c:pt idx="4">
                  <c:v>15</c:v>
                </c:pt>
                <c:pt idx="5">
                  <c:v>23</c:v>
                </c:pt>
                <c:pt idx="6">
                  <c:v>3</c:v>
                </c:pt>
                <c:pt idx="7">
                  <c:v>14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75168"/>
        <c:axId val="131609728"/>
        <c:axId val="0"/>
      </c:bar3DChart>
      <c:catAx>
        <c:axId val="131575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31609728"/>
        <c:crosses val="autoZero"/>
        <c:auto val="1"/>
        <c:lblAlgn val="ctr"/>
        <c:lblOffset val="100"/>
        <c:noMultiLvlLbl val="0"/>
      </c:catAx>
      <c:valAx>
        <c:axId val="1316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57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TIEMPO  EN</a:t>
            </a:r>
            <a:r>
              <a:rPr lang="en-US" baseline="0"/>
              <a:t> RADIO POR PARTIDO POLÍTICO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'SEMANA POR PORCENTAJE'!$M$6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'SEMANA POR PORCENTAJE'!$K$7:$K$16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POR PORCENTAJE'!$M$7:$M$16</c:f>
              <c:numCache>
                <c:formatCode>0.00</c:formatCode>
                <c:ptCount val="10"/>
                <c:pt idx="0">
                  <c:v>19.078185836051773</c:v>
                </c:pt>
                <c:pt idx="1">
                  <c:v>34.026097021993053</c:v>
                </c:pt>
                <c:pt idx="2">
                  <c:v>13.764074502788594</c:v>
                </c:pt>
                <c:pt idx="3">
                  <c:v>0</c:v>
                </c:pt>
                <c:pt idx="4">
                  <c:v>11.427970114700621</c:v>
                </c:pt>
                <c:pt idx="5">
                  <c:v>12.553930337788067</c:v>
                </c:pt>
                <c:pt idx="6">
                  <c:v>0</c:v>
                </c:pt>
                <c:pt idx="7">
                  <c:v>7.5292013048510995</c:v>
                </c:pt>
                <c:pt idx="8">
                  <c:v>0.87866989371777338</c:v>
                </c:pt>
                <c:pt idx="9">
                  <c:v>0.74187098810901819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30976"/>
        <c:axId val="129632512"/>
      </c:barChart>
      <c:catAx>
        <c:axId val="129630976"/>
        <c:scaling>
          <c:orientation val="minMax"/>
        </c:scaling>
        <c:delete val="0"/>
        <c:axPos val="l"/>
        <c:majorTickMark val="out"/>
        <c:minorTickMark val="none"/>
        <c:tickLblPos val="nextTo"/>
        <c:crossAx val="129632512"/>
        <c:crosses val="autoZero"/>
        <c:auto val="1"/>
        <c:lblAlgn val="ctr"/>
        <c:lblOffset val="100"/>
        <c:noMultiLvlLbl val="0"/>
      </c:catAx>
      <c:valAx>
        <c:axId val="12963251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2963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23564037140172"/>
          <c:y val="1.1695906432748537E-2"/>
          <c:w val="0.50206858109498775"/>
          <c:h val="0.89458580835290324"/>
        </c:manualLayout>
      </c:layout>
      <c:bar3DChart>
        <c:barDir val="bar"/>
        <c:grouping val="clustered"/>
        <c:varyColors val="0"/>
        <c:ser>
          <c:idx val="0"/>
          <c:order val="0"/>
          <c:tx>
            <c:v>PRIMEROS 5 MIN.</c:v>
          </c:tx>
          <c:invertIfNegative val="0"/>
          <c:cat>
            <c:strRef>
              <c:f>'SEGMENTO DE TIEMPO'!$B$7:$B$16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TIEMPO'!$C$7:$C$16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v>DEL MIN. 5 AL 15</c:v>
          </c:tx>
          <c:invertIfNegative val="0"/>
          <c:cat>
            <c:strRef>
              <c:f>'SEGMENTO DE TIEMPO'!$B$7:$B$16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TIEMPO'!$D$7:$D$16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DEL MIN. 15 AL 30</c:v>
          </c:tx>
          <c:invertIfNegative val="0"/>
          <c:cat>
            <c:strRef>
              <c:f>'SEGMENTO DE TIEMPO'!$B$7:$B$16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TIEMPO'!$E$7:$E$16</c:f>
              <c:numCache>
                <c:formatCode>General</c:formatCode>
                <c:ptCount val="10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v>DEL MIN. 30 AL 60</c:v>
          </c:tx>
          <c:invertIfNegative val="0"/>
          <c:cat>
            <c:strRef>
              <c:f>'SEGMENTO DE TIEMPO'!$B$7:$B$16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TIEMPO'!$F$7:$F$16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v>DEL MIN. 60 AL 90</c:v>
          </c:tx>
          <c:invertIfNegative val="0"/>
          <c:cat>
            <c:strRef>
              <c:f>'SEGMENTO DE TIEMPO'!$B$7:$B$16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TIEMPO'!$G$7:$G$16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v>POSTERIOR</c:v>
          </c:tx>
          <c:invertIfNegative val="0"/>
          <c:cat>
            <c:strRef>
              <c:f>'SEGMENTO DE TIEMPO'!$B$7:$B$16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TIEMPO'!$H$7:$H$16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55168"/>
        <c:axId val="131656704"/>
        <c:axId val="0"/>
      </c:bar3DChart>
      <c:catAx>
        <c:axId val="131655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31656704"/>
        <c:crosses val="autoZero"/>
        <c:auto val="1"/>
        <c:lblAlgn val="ctr"/>
        <c:lblOffset val="100"/>
        <c:noMultiLvlLbl val="0"/>
      </c:catAx>
      <c:valAx>
        <c:axId val="1316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65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500580774650392"/>
          <c:y val="2.1579948368335006E-2"/>
          <c:w val="0.53548679320441406"/>
          <c:h val="0.88885816827747588"/>
        </c:manualLayout>
      </c:layout>
      <c:bar3DChart>
        <c:barDir val="bar"/>
        <c:grouping val="clustered"/>
        <c:varyColors val="0"/>
        <c:ser>
          <c:idx val="0"/>
          <c:order val="0"/>
          <c:tx>
            <c:v>PRIMEROS 5 MIN.</c:v>
          </c:tx>
          <c:invertIfNegative val="0"/>
          <c:cat>
            <c:strRef>
              <c:f>'SEGMENTO DE TIEMPO'!$B$26:$B$35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TIEMPO'!$C$26:$C$35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v>DEL MIN. 5 AL 15</c:v>
          </c:tx>
          <c:invertIfNegative val="0"/>
          <c:cat>
            <c:strRef>
              <c:f>'SEGMENTO DE TIEMPO'!$B$26:$B$35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TIEMPO'!$D$26:$D$35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v>DEL MIN. 15 AL 30</c:v>
          </c:tx>
          <c:invertIfNegative val="0"/>
          <c:cat>
            <c:strRef>
              <c:f>'SEGMENTO DE TIEMPO'!$B$26:$B$35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TIEMPO'!$E$26:$E$35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v>DEL MIN. 30 AL 60</c:v>
          </c:tx>
          <c:invertIfNegative val="0"/>
          <c:cat>
            <c:strRef>
              <c:f>'SEGMENTO DE TIEMPO'!$B$26:$B$35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TIEMPO'!$F$26:$F$35</c:f>
              <c:numCache>
                <c:formatCode>General</c:formatCode>
                <c:ptCount val="10"/>
                <c:pt idx="0">
                  <c:v>18</c:v>
                </c:pt>
                <c:pt idx="1">
                  <c:v>15</c:v>
                </c:pt>
                <c:pt idx="2">
                  <c:v>9</c:v>
                </c:pt>
                <c:pt idx="3">
                  <c:v>4</c:v>
                </c:pt>
                <c:pt idx="4">
                  <c:v>9</c:v>
                </c:pt>
                <c:pt idx="5">
                  <c:v>10</c:v>
                </c:pt>
                <c:pt idx="6">
                  <c:v>1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ser>
          <c:idx val="4"/>
          <c:order val="4"/>
          <c:tx>
            <c:v>DEL MIN. 60 AL 90</c:v>
          </c:tx>
          <c:invertIfNegative val="0"/>
          <c:cat>
            <c:strRef>
              <c:f>'SEGMENTO DE TIEMPO'!$B$26:$B$35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TIEMPO'!$G$26:$G$35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v>POSTERIOR</c:v>
          </c:tx>
          <c:invertIfNegative val="0"/>
          <c:cat>
            <c:strRef>
              <c:f>'SEGMENTO DE TIEMPO'!$B$26:$B$35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'SEGMENTO DE TIEMPO'!$H$26:$H$35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63584"/>
        <c:axId val="131769472"/>
        <c:axId val="0"/>
      </c:bar3DChart>
      <c:catAx>
        <c:axId val="131763584"/>
        <c:scaling>
          <c:orientation val="minMax"/>
        </c:scaling>
        <c:delete val="0"/>
        <c:axPos val="l"/>
        <c:majorTickMark val="out"/>
        <c:minorTickMark val="none"/>
        <c:tickLblPos val="nextTo"/>
        <c:crossAx val="131769472"/>
        <c:crosses val="autoZero"/>
        <c:auto val="1"/>
        <c:lblAlgn val="ctr"/>
        <c:lblOffset val="100"/>
        <c:noMultiLvlLbl val="0"/>
      </c:catAx>
      <c:valAx>
        <c:axId val="1317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76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POSICIONAMIENTO!$C$7</c:f>
              <c:strCache>
                <c:ptCount val="1"/>
                <c:pt idx="0">
                  <c:v>POSITIVO</c:v>
                </c:pt>
              </c:strCache>
            </c:strRef>
          </c:tx>
          <c:invertIfNegative val="0"/>
          <c:cat>
            <c:strRef>
              <c:f>POSICIONAMIENTO!$B$8:$B$17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POSICIONAMIENTO!$C$8:$C$17</c:f>
              <c:numCache>
                <c:formatCode>General</c:formatCode>
                <c:ptCount val="10"/>
                <c:pt idx="0">
                  <c:v>25</c:v>
                </c:pt>
                <c:pt idx="1">
                  <c:v>33</c:v>
                </c:pt>
                <c:pt idx="2">
                  <c:v>27</c:v>
                </c:pt>
                <c:pt idx="3">
                  <c:v>1</c:v>
                </c:pt>
                <c:pt idx="4">
                  <c:v>11</c:v>
                </c:pt>
                <c:pt idx="5">
                  <c:v>21</c:v>
                </c:pt>
                <c:pt idx="6">
                  <c:v>1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POSICIONAMIENTO!$D$7</c:f>
              <c:strCache>
                <c:ptCount val="1"/>
                <c:pt idx="0">
                  <c:v>NEGATIVO</c:v>
                </c:pt>
              </c:strCache>
            </c:strRef>
          </c:tx>
          <c:invertIfNegative val="0"/>
          <c:cat>
            <c:strRef>
              <c:f>POSICIONAMIENTO!$B$8:$B$17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POSICIONAMIENTO!$D$8:$D$17</c:f>
              <c:numCache>
                <c:formatCode>General</c:formatCode>
                <c:ptCount val="10"/>
                <c:pt idx="0">
                  <c:v>21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13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2"/>
          <c:order val="2"/>
          <c:tx>
            <c:strRef>
              <c:f>POSICIONAMIENTO!$E$7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cat>
            <c:strRef>
              <c:f>POSICIONAMIENTO!$B$8:$B$17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POSICIONAMIENTO!$E$8:$E$17</c:f>
              <c:numCache>
                <c:formatCode>General</c:formatCode>
                <c:ptCount val="10"/>
                <c:pt idx="0">
                  <c:v>45</c:v>
                </c:pt>
                <c:pt idx="1">
                  <c:v>50</c:v>
                </c:pt>
                <c:pt idx="2">
                  <c:v>32</c:v>
                </c:pt>
                <c:pt idx="3">
                  <c:v>7</c:v>
                </c:pt>
                <c:pt idx="4">
                  <c:v>26</c:v>
                </c:pt>
                <c:pt idx="5">
                  <c:v>33</c:v>
                </c:pt>
                <c:pt idx="6">
                  <c:v>5</c:v>
                </c:pt>
                <c:pt idx="7">
                  <c:v>17</c:v>
                </c:pt>
                <c:pt idx="8">
                  <c:v>16</c:v>
                </c:pt>
                <c:pt idx="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57120"/>
        <c:axId val="131958656"/>
        <c:axId val="0"/>
      </c:bar3DChart>
      <c:catAx>
        <c:axId val="131957120"/>
        <c:scaling>
          <c:orientation val="minMax"/>
        </c:scaling>
        <c:delete val="0"/>
        <c:axPos val="l"/>
        <c:majorTickMark val="out"/>
        <c:minorTickMark val="none"/>
        <c:tickLblPos val="nextTo"/>
        <c:crossAx val="131958656"/>
        <c:crosses val="autoZero"/>
        <c:auto val="1"/>
        <c:lblAlgn val="ctr"/>
        <c:lblOffset val="100"/>
        <c:noMultiLvlLbl val="0"/>
      </c:catAx>
      <c:valAx>
        <c:axId val="1319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95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TIEMPO DE PARTIDOS POLÍTICOS</a:t>
            </a:r>
            <a:r>
              <a:rPr lang="en-US" baseline="0"/>
              <a:t> EN RADIO Y TELEVISIÓN</a:t>
            </a:r>
            <a:r>
              <a:rPr lang="en-US"/>
              <a:t>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'SEMANA POR PORCENTAJE'!$E$6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cat>
            <c:strRef>
              <c:f>'SEMANA POR PORCENTAJE'!$B$7:$B$16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POR PORCENTAJE'!$E$7:$E$16</c:f>
              <c:numCache>
                <c:formatCode>0.00</c:formatCode>
                <c:ptCount val="10"/>
                <c:pt idx="0">
                  <c:v>16.863753213367609</c:v>
                </c:pt>
                <c:pt idx="1">
                  <c:v>29.570326845391111</c:v>
                </c:pt>
                <c:pt idx="2">
                  <c:v>15.424164524421593</c:v>
                </c:pt>
                <c:pt idx="3">
                  <c:v>0.31582813073815647</c:v>
                </c:pt>
                <c:pt idx="4">
                  <c:v>11.391847227322806</c:v>
                </c:pt>
                <c:pt idx="5">
                  <c:v>14.722732280572897</c:v>
                </c:pt>
                <c:pt idx="6">
                  <c:v>0.26074182886522218</c:v>
                </c:pt>
                <c:pt idx="7">
                  <c:v>6.6874770473742196</c:v>
                </c:pt>
                <c:pt idx="8">
                  <c:v>3.8303341902313623</c:v>
                </c:pt>
                <c:pt idx="9">
                  <c:v>0.93279471171502015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45184"/>
        <c:axId val="129655168"/>
        <c:axId val="0"/>
      </c:bar3DChart>
      <c:catAx>
        <c:axId val="129645184"/>
        <c:scaling>
          <c:orientation val="minMax"/>
        </c:scaling>
        <c:delete val="0"/>
        <c:axPos val="l"/>
        <c:majorTickMark val="out"/>
        <c:minorTickMark val="none"/>
        <c:tickLblPos val="nextTo"/>
        <c:crossAx val="129655168"/>
        <c:crosses val="autoZero"/>
        <c:auto val="1"/>
        <c:lblAlgn val="ctr"/>
        <c:lblOffset val="100"/>
        <c:noMultiLvlLbl val="0"/>
      </c:catAx>
      <c:valAx>
        <c:axId val="12965516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2964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</a:t>
            </a:r>
            <a:r>
              <a:rPr lang="es-MX" baseline="0"/>
              <a:t> DE PIEZAS INFORMATIVAS POR PARTIDO POLÍTICO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'SEMANA POR PORCENTAJE'!$L$44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'SEMANA POR PORCENTAJE'!$K$45:$K$54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POR PORCENTAJE'!$L$45:$L$54</c:f>
              <c:numCache>
                <c:formatCode>0</c:formatCode>
                <c:ptCount val="10"/>
                <c:pt idx="0">
                  <c:v>59</c:v>
                </c:pt>
                <c:pt idx="1">
                  <c:v>55</c:v>
                </c:pt>
                <c:pt idx="2">
                  <c:v>42</c:v>
                </c:pt>
                <c:pt idx="3">
                  <c:v>7</c:v>
                </c:pt>
                <c:pt idx="4">
                  <c:v>32</c:v>
                </c:pt>
                <c:pt idx="5">
                  <c:v>48</c:v>
                </c:pt>
                <c:pt idx="6">
                  <c:v>6</c:v>
                </c:pt>
                <c:pt idx="7">
                  <c:v>24</c:v>
                </c:pt>
                <c:pt idx="8">
                  <c:v>20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'SEMANA POR PORCENTAJE'!$M$44</c:f>
              <c:strCache>
                <c:ptCount val="1"/>
                <c:pt idx="0">
                  <c:v>RADIO</c:v>
                </c:pt>
              </c:strCache>
            </c:strRef>
          </c:tx>
          <c:invertIfNegative val="0"/>
          <c:cat>
            <c:strRef>
              <c:f>'SEMANA POR PORCENTAJE'!$K$45:$K$54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POR PORCENTAJE'!$M$45:$M$54</c:f>
              <c:numCache>
                <c:formatCode>0</c:formatCode>
                <c:ptCount val="10"/>
                <c:pt idx="0">
                  <c:v>26</c:v>
                </c:pt>
                <c:pt idx="1">
                  <c:v>27</c:v>
                </c:pt>
                <c:pt idx="2">
                  <c:v>17</c:v>
                </c:pt>
                <c:pt idx="3">
                  <c:v>0</c:v>
                </c:pt>
                <c:pt idx="4">
                  <c:v>9</c:v>
                </c:pt>
                <c:pt idx="5">
                  <c:v>19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'SEMANA POR PORCENTAJE'!$N$44</c:f>
              <c:strCache>
                <c:ptCount val="1"/>
                <c:pt idx="0">
                  <c:v>TV</c:v>
                </c:pt>
              </c:strCache>
            </c:strRef>
          </c:tx>
          <c:invertIfNegative val="0"/>
          <c:cat>
            <c:strRef>
              <c:f>'SEMANA POR PORCENTAJE'!$K$45:$K$54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POR PORCENTAJE'!$N$45:$N$54</c:f>
              <c:numCache>
                <c:formatCode>0</c:formatCode>
                <c:ptCount val="10"/>
                <c:pt idx="0">
                  <c:v>33</c:v>
                </c:pt>
                <c:pt idx="1">
                  <c:v>28</c:v>
                </c:pt>
                <c:pt idx="2">
                  <c:v>25</c:v>
                </c:pt>
                <c:pt idx="3">
                  <c:v>7</c:v>
                </c:pt>
                <c:pt idx="4">
                  <c:v>23</c:v>
                </c:pt>
                <c:pt idx="5">
                  <c:v>29</c:v>
                </c:pt>
                <c:pt idx="6">
                  <c:v>6</c:v>
                </c:pt>
                <c:pt idx="7">
                  <c:v>18</c:v>
                </c:pt>
                <c:pt idx="8">
                  <c:v>16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08640"/>
        <c:axId val="130813952"/>
        <c:axId val="0"/>
      </c:bar3DChart>
      <c:catAx>
        <c:axId val="129808640"/>
        <c:scaling>
          <c:orientation val="minMax"/>
        </c:scaling>
        <c:delete val="0"/>
        <c:axPos val="l"/>
        <c:majorTickMark val="out"/>
        <c:minorTickMark val="none"/>
        <c:tickLblPos val="nextTo"/>
        <c:crossAx val="130813952"/>
        <c:crosses val="autoZero"/>
        <c:auto val="1"/>
        <c:lblAlgn val="ctr"/>
        <c:lblOffset val="100"/>
        <c:noMultiLvlLbl val="0"/>
      </c:catAx>
      <c:valAx>
        <c:axId val="13081395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980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TIEMPO EN TELEVISION POR PARTIDO POLÍTICO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'SEMANA 9 DE MARZO AL 13 DE MARZ'!$C$44</c:f>
              <c:strCache>
                <c:ptCount val="1"/>
                <c:pt idx="0">
                  <c:v>TIEMPO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'SEMANA 9 DE MARZO AL 13 DE MARZ'!$B$45:$B$54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9 DE MARZO AL 13 DE MARZ'!$C$45:$C$54</c:f>
              <c:numCache>
                <c:formatCode>h:mm:ss</c:formatCode>
                <c:ptCount val="10"/>
                <c:pt idx="0">
                  <c:v>1.1180555555555556E-2</c:v>
                </c:pt>
                <c:pt idx="1">
                  <c:v>1.834490740740741E-2</c:v>
                </c:pt>
                <c:pt idx="2">
                  <c:v>1.8333333333333333E-2</c:v>
                </c:pt>
                <c:pt idx="3">
                  <c:v>9.9537037037037042E-4</c:v>
                </c:pt>
                <c:pt idx="4">
                  <c:v>1.0763888888888891E-2</c:v>
                </c:pt>
                <c:pt idx="5">
                  <c:v>1.8784722222222223E-2</c:v>
                </c:pt>
                <c:pt idx="6">
                  <c:v>8.2175925925925917E-4</c:v>
                </c:pt>
                <c:pt idx="7">
                  <c:v>4.5138888888888893E-3</c:v>
                </c:pt>
                <c:pt idx="8">
                  <c:v>1.0138888888888888E-2</c:v>
                </c:pt>
                <c:pt idx="9">
                  <c:v>1.3078703703703705E-3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41312"/>
        <c:axId val="130942848"/>
      </c:barChart>
      <c:catAx>
        <c:axId val="130941312"/>
        <c:scaling>
          <c:orientation val="minMax"/>
        </c:scaling>
        <c:delete val="0"/>
        <c:axPos val="l"/>
        <c:majorTickMark val="out"/>
        <c:minorTickMark val="none"/>
        <c:tickLblPos val="nextTo"/>
        <c:crossAx val="130942848"/>
        <c:crosses val="autoZero"/>
        <c:auto val="1"/>
        <c:lblAlgn val="ctr"/>
        <c:lblOffset val="100"/>
        <c:noMultiLvlLbl val="0"/>
      </c:catAx>
      <c:valAx>
        <c:axId val="130942848"/>
        <c:scaling>
          <c:orientation val="minMax"/>
        </c:scaling>
        <c:delete val="0"/>
        <c:axPos val="b"/>
        <c:majorGridlines/>
        <c:numFmt formatCode="h:mm:ss" sourceLinked="1"/>
        <c:majorTickMark val="out"/>
        <c:minorTickMark val="none"/>
        <c:tickLblPos val="nextTo"/>
        <c:crossAx val="130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98706969489769"/>
          <c:y val="0.4040841861909315"/>
          <c:w val="0.11799680775455147"/>
          <c:h val="6.5606895133183254E-2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TIEMPO  EN</a:t>
            </a:r>
            <a:r>
              <a:rPr lang="en-US" baseline="0"/>
              <a:t> RADIO POR PARTIDO POLÍTICO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'SEMANA 9 DE MARZO AL 13 DE MARZ'!$L$6</c:f>
              <c:strCache>
                <c:ptCount val="1"/>
                <c:pt idx="0">
                  <c:v>TIEMPO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'SEMANA 9 DE MARZO AL 13 DE MARZ'!$K$7:$K$16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9 DE MARZO AL 13 DE MARZ'!$L$7:$L$16</c:f>
              <c:numCache>
                <c:formatCode>h:mm:ss</c:formatCode>
                <c:ptCount val="10"/>
                <c:pt idx="0">
                  <c:v>4.1967592592592591E-2</c:v>
                </c:pt>
                <c:pt idx="1">
                  <c:v>7.4849537037037034E-2</c:v>
                </c:pt>
                <c:pt idx="2">
                  <c:v>3.0277777777777778E-2</c:v>
                </c:pt>
                <c:pt idx="3">
                  <c:v>0</c:v>
                </c:pt>
                <c:pt idx="4">
                  <c:v>2.5138888888888891E-2</c:v>
                </c:pt>
                <c:pt idx="5">
                  <c:v>2.7615740740740743E-2</c:v>
                </c:pt>
                <c:pt idx="6">
                  <c:v>0</c:v>
                </c:pt>
                <c:pt idx="7">
                  <c:v>1.6562500000000001E-2</c:v>
                </c:pt>
                <c:pt idx="8">
                  <c:v>1.9328703703703704E-3</c:v>
                </c:pt>
                <c:pt idx="9">
                  <c:v>1.6319444444444445E-3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63328"/>
        <c:axId val="130964864"/>
      </c:barChart>
      <c:catAx>
        <c:axId val="130963328"/>
        <c:scaling>
          <c:orientation val="minMax"/>
        </c:scaling>
        <c:delete val="0"/>
        <c:axPos val="l"/>
        <c:majorTickMark val="out"/>
        <c:minorTickMark val="none"/>
        <c:tickLblPos val="nextTo"/>
        <c:crossAx val="130964864"/>
        <c:crosses val="autoZero"/>
        <c:auto val="1"/>
        <c:lblAlgn val="ctr"/>
        <c:lblOffset val="100"/>
        <c:noMultiLvlLbl val="0"/>
      </c:catAx>
      <c:valAx>
        <c:axId val="130964864"/>
        <c:scaling>
          <c:orientation val="minMax"/>
        </c:scaling>
        <c:delete val="0"/>
        <c:axPos val="b"/>
        <c:majorGridlines/>
        <c:numFmt formatCode="h:mm:ss" sourceLinked="1"/>
        <c:majorTickMark val="out"/>
        <c:minorTickMark val="none"/>
        <c:tickLblPos val="nextTo"/>
        <c:crossAx val="13096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TIEMPO DE PARTIDOS POLÍTICOS</a:t>
            </a:r>
            <a:r>
              <a:rPr lang="en-US" baseline="0"/>
              <a:t> EN RADIO Y TELEVISIÓN</a:t>
            </a:r>
            <a:r>
              <a:rPr lang="en-US"/>
              <a:t>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'SEMANA 9 DE MARZO AL 13 DE MARZ'!$C$6</c:f>
              <c:strCache>
                <c:ptCount val="1"/>
                <c:pt idx="0">
                  <c:v>TIEMPO </c:v>
                </c:pt>
              </c:strCache>
            </c:strRef>
          </c:tx>
          <c:invertIfNegative val="0"/>
          <c:cat>
            <c:strRef>
              <c:f>'SEMANA 9 DE MARZO AL 13 DE MARZ'!$B$7:$B$16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9 DE MARZO AL 13 DE MARZ'!$C$7:$C$16</c:f>
              <c:numCache>
                <c:formatCode>h:mm:ss</c:formatCode>
                <c:ptCount val="10"/>
                <c:pt idx="0">
                  <c:v>5.3148148148148146E-2</c:v>
                </c:pt>
                <c:pt idx="1">
                  <c:v>9.3194444444444455E-2</c:v>
                </c:pt>
                <c:pt idx="2">
                  <c:v>4.8611111111111112E-2</c:v>
                </c:pt>
                <c:pt idx="3">
                  <c:v>9.9537037037037042E-4</c:v>
                </c:pt>
                <c:pt idx="4">
                  <c:v>3.5902777777777777E-2</c:v>
                </c:pt>
                <c:pt idx="5">
                  <c:v>4.6400462962962963E-2</c:v>
                </c:pt>
                <c:pt idx="6">
                  <c:v>8.2175925925925917E-4</c:v>
                </c:pt>
                <c:pt idx="7">
                  <c:v>2.1076388888888891E-2</c:v>
                </c:pt>
                <c:pt idx="8">
                  <c:v>1.207175925925926E-2</c:v>
                </c:pt>
                <c:pt idx="9">
                  <c:v>2.9398148148148148E-3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14656"/>
        <c:axId val="131016192"/>
        <c:axId val="0"/>
      </c:bar3DChart>
      <c:catAx>
        <c:axId val="131014656"/>
        <c:scaling>
          <c:orientation val="minMax"/>
        </c:scaling>
        <c:delete val="0"/>
        <c:axPos val="l"/>
        <c:majorTickMark val="out"/>
        <c:minorTickMark val="none"/>
        <c:tickLblPos val="nextTo"/>
        <c:crossAx val="131016192"/>
        <c:crosses val="autoZero"/>
        <c:auto val="1"/>
        <c:lblAlgn val="ctr"/>
        <c:lblOffset val="100"/>
        <c:noMultiLvlLbl val="0"/>
      </c:catAx>
      <c:valAx>
        <c:axId val="131016192"/>
        <c:scaling>
          <c:orientation val="minMax"/>
        </c:scaling>
        <c:delete val="0"/>
        <c:axPos val="b"/>
        <c:majorGridlines/>
        <c:numFmt formatCode="h:mm:ss" sourceLinked="1"/>
        <c:majorTickMark val="out"/>
        <c:minorTickMark val="none"/>
        <c:tickLblPos val="nextTo"/>
        <c:crossAx val="13101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</a:t>
            </a:r>
            <a:r>
              <a:rPr lang="es-MX" baseline="0"/>
              <a:t> DE PIEZAS INFORMATIVAS POR PARTIDO POLÍTICO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'SEMANA 9 DE MARZO AL 13 DE MARZ'!$L$44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'SEMANA 9 DE MARZO AL 13 DE MARZ'!$K$45:$K$54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9 DE MARZO AL 13 DE MARZ'!$L$45:$L$54</c:f>
              <c:numCache>
                <c:formatCode>0</c:formatCode>
                <c:ptCount val="10"/>
                <c:pt idx="0">
                  <c:v>59</c:v>
                </c:pt>
                <c:pt idx="1">
                  <c:v>55</c:v>
                </c:pt>
                <c:pt idx="2">
                  <c:v>42</c:v>
                </c:pt>
                <c:pt idx="3">
                  <c:v>7</c:v>
                </c:pt>
                <c:pt idx="4">
                  <c:v>32</c:v>
                </c:pt>
                <c:pt idx="5">
                  <c:v>48</c:v>
                </c:pt>
                <c:pt idx="6">
                  <c:v>6</c:v>
                </c:pt>
                <c:pt idx="7">
                  <c:v>24</c:v>
                </c:pt>
                <c:pt idx="8">
                  <c:v>20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'SEMANA 9 DE MARZO AL 13 DE MARZ'!$M$44</c:f>
              <c:strCache>
                <c:ptCount val="1"/>
                <c:pt idx="0">
                  <c:v>RADIO</c:v>
                </c:pt>
              </c:strCache>
            </c:strRef>
          </c:tx>
          <c:invertIfNegative val="0"/>
          <c:cat>
            <c:strRef>
              <c:f>'SEMANA 9 DE MARZO AL 13 DE MARZ'!$K$45:$K$54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9 DE MARZO AL 13 DE MARZ'!$M$45:$M$54</c:f>
              <c:numCache>
                <c:formatCode>0</c:formatCode>
                <c:ptCount val="10"/>
                <c:pt idx="0">
                  <c:v>26</c:v>
                </c:pt>
                <c:pt idx="1">
                  <c:v>27</c:v>
                </c:pt>
                <c:pt idx="2">
                  <c:v>17</c:v>
                </c:pt>
                <c:pt idx="3">
                  <c:v>0</c:v>
                </c:pt>
                <c:pt idx="4">
                  <c:v>9</c:v>
                </c:pt>
                <c:pt idx="5">
                  <c:v>19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'SEMANA 9 DE MARZO AL 13 DE MARZ'!$N$44</c:f>
              <c:strCache>
                <c:ptCount val="1"/>
                <c:pt idx="0">
                  <c:v>TV</c:v>
                </c:pt>
              </c:strCache>
            </c:strRef>
          </c:tx>
          <c:invertIfNegative val="0"/>
          <c:cat>
            <c:strRef>
              <c:f>'SEMANA 9 DE MARZO AL 13 DE MARZ'!$K$45:$K$54</c:f>
              <c:strCache>
                <c:ptCount val="10"/>
                <c:pt idx="0">
                  <c:v>PARTIDO ACCION NACIONAL</c:v>
                </c:pt>
                <c:pt idx="1">
                  <c:v>PARTIDO REVOLUCIONARIO INSTITUCIONAL</c:v>
                </c:pt>
                <c:pt idx="2">
                  <c:v>PARTIDO DE LA REVOLUCION DEMOCRATICA</c:v>
                </c:pt>
                <c:pt idx="3">
                  <c:v>PARTIDO VERDE ECOLOGISTA DE MEXICO</c:v>
                </c:pt>
                <c:pt idx="4">
                  <c:v>PARTIDO DEL TRABAJO</c:v>
                </c:pt>
                <c:pt idx="5">
                  <c:v>PARTIDO MOVIMIENTO CIUDADANO</c:v>
                </c:pt>
                <c:pt idx="6">
                  <c:v>PARTIDO NUEVA ALIANZA</c:v>
                </c:pt>
                <c:pt idx="7">
                  <c:v>PARTIDO MORENA</c:v>
                </c:pt>
                <c:pt idx="8">
                  <c:v>PARTIDO HUMANISTA</c:v>
                </c:pt>
                <c:pt idx="9">
                  <c:v>PARTIDO ENCUENTRO SOCIAL</c:v>
                </c:pt>
              </c:strCache>
            </c:strRef>
          </c:cat>
          <c:val>
            <c:numRef>
              <c:f>'SEMANA 9 DE MARZO AL 13 DE MARZ'!$N$45:$N$54</c:f>
              <c:numCache>
                <c:formatCode>0</c:formatCode>
                <c:ptCount val="10"/>
                <c:pt idx="0">
                  <c:v>33</c:v>
                </c:pt>
                <c:pt idx="1">
                  <c:v>28</c:v>
                </c:pt>
                <c:pt idx="2">
                  <c:v>25</c:v>
                </c:pt>
                <c:pt idx="3">
                  <c:v>7</c:v>
                </c:pt>
                <c:pt idx="4">
                  <c:v>23</c:v>
                </c:pt>
                <c:pt idx="5">
                  <c:v>29</c:v>
                </c:pt>
                <c:pt idx="6">
                  <c:v>6</c:v>
                </c:pt>
                <c:pt idx="7">
                  <c:v>18</c:v>
                </c:pt>
                <c:pt idx="8">
                  <c:v>16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30016"/>
        <c:axId val="131052288"/>
        <c:axId val="0"/>
      </c:bar3DChart>
      <c:catAx>
        <c:axId val="131030016"/>
        <c:scaling>
          <c:orientation val="minMax"/>
        </c:scaling>
        <c:delete val="0"/>
        <c:axPos val="l"/>
        <c:majorTickMark val="out"/>
        <c:minorTickMark val="none"/>
        <c:tickLblPos val="nextTo"/>
        <c:crossAx val="131052288"/>
        <c:crosses val="autoZero"/>
        <c:auto val="1"/>
        <c:lblAlgn val="ctr"/>
        <c:lblOffset val="100"/>
        <c:noMultiLvlLbl val="0"/>
      </c:catAx>
      <c:valAx>
        <c:axId val="13105228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103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PARTIDO ACCION NACIONAL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'PARTIDO POLITICOS POR P. INFOR'!$G$7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cat>
            <c:multiLvlStrRef>
              <c:f>'PARTIDO POLITICOS POR P. INFOR'!$B$8:$C$12</c:f>
              <c:multiLvlStrCache>
                <c:ptCount val="5"/>
                <c:lvl>
                  <c:pt idx="0">
                    <c:v>NOTA INFORMATIVA</c:v>
                  </c:pt>
                  <c:pt idx="1">
                    <c:v>ENTREVISTA</c:v>
                  </c:pt>
                  <c:pt idx="2">
                    <c:v>REPORTAJE</c:v>
                  </c:pt>
                  <c:pt idx="3">
                    <c:v>OPINION Y ANALISIS</c:v>
                  </c:pt>
                  <c:pt idx="4">
                    <c:v>DEBATE</c:v>
                  </c:pt>
                </c:lvl>
                <c:lvl>
                  <c:pt idx="0">
                    <c:v>PARTIDO ACCION NACIONAL</c:v>
                  </c:pt>
                </c:lvl>
              </c:multiLvlStrCache>
            </c:multiLvlStrRef>
          </c:cat>
          <c:val>
            <c:numRef>
              <c:f>'PARTIDO POLITICOS POR P. INFOR'!$G$8:$G$12</c:f>
              <c:numCache>
                <c:formatCode>0.00</c:formatCode>
                <c:ptCount val="5"/>
                <c:pt idx="0">
                  <c:v>29.594947735191639</c:v>
                </c:pt>
                <c:pt idx="1">
                  <c:v>41.920731707317074</c:v>
                </c:pt>
                <c:pt idx="2">
                  <c:v>11.019163763066203</c:v>
                </c:pt>
                <c:pt idx="3">
                  <c:v>17.465156794425088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31584"/>
        <c:axId val="131333120"/>
        <c:axId val="0"/>
      </c:bar3DChart>
      <c:catAx>
        <c:axId val="131331584"/>
        <c:scaling>
          <c:orientation val="minMax"/>
        </c:scaling>
        <c:delete val="0"/>
        <c:axPos val="l"/>
        <c:majorTickMark val="out"/>
        <c:minorTickMark val="none"/>
        <c:tickLblPos val="nextTo"/>
        <c:crossAx val="131333120"/>
        <c:crosses val="autoZero"/>
        <c:auto val="1"/>
        <c:lblAlgn val="ctr"/>
        <c:lblOffset val="100"/>
        <c:noMultiLvlLbl val="0"/>
      </c:catAx>
      <c:valAx>
        <c:axId val="13133312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133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jpg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1.jpg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56</xdr:row>
      <xdr:rowOff>33335</xdr:rowOff>
    </xdr:from>
    <xdr:to>
      <xdr:col>7</xdr:col>
      <xdr:colOff>542924</xdr:colOff>
      <xdr:row>74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723900</xdr:colOff>
      <xdr:row>39</xdr:row>
      <xdr:rowOff>57150</xdr:rowOff>
    </xdr:from>
    <xdr:to>
      <xdr:col>1</xdr:col>
      <xdr:colOff>571500</xdr:colOff>
      <xdr:row>42</xdr:row>
      <xdr:rowOff>3810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715250"/>
          <a:ext cx="609600" cy="518160"/>
        </a:xfrm>
        <a:prstGeom prst="rect">
          <a:avLst/>
        </a:prstGeom>
      </xdr:spPr>
    </xdr:pic>
    <xdr:clientData/>
  </xdr:twoCellAnchor>
  <xdr:oneCellAnchor>
    <xdr:from>
      <xdr:col>9</xdr:col>
      <xdr:colOff>571500</xdr:colOff>
      <xdr:row>1</xdr:row>
      <xdr:rowOff>19050</xdr:rowOff>
    </xdr:from>
    <xdr:ext cx="609600" cy="51816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209550"/>
          <a:ext cx="609600" cy="518160"/>
        </a:xfrm>
        <a:prstGeom prst="rect">
          <a:avLst/>
        </a:prstGeom>
      </xdr:spPr>
    </xdr:pic>
    <xdr:clientData/>
  </xdr:oneCellAnchor>
  <xdr:twoCellAnchor>
    <xdr:from>
      <xdr:col>9</xdr:col>
      <xdr:colOff>752475</xdr:colOff>
      <xdr:row>17</xdr:row>
      <xdr:rowOff>166687</xdr:rowOff>
    </xdr:from>
    <xdr:to>
      <xdr:col>18</xdr:col>
      <xdr:colOff>66675</xdr:colOff>
      <xdr:row>36</xdr:row>
      <xdr:rowOff>171450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390525</xdr:colOff>
      <xdr:row>0</xdr:row>
      <xdr:rowOff>161925</xdr:rowOff>
    </xdr:from>
    <xdr:ext cx="609600" cy="51816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61925"/>
          <a:ext cx="609600" cy="518160"/>
        </a:xfrm>
        <a:prstGeom prst="rect">
          <a:avLst/>
        </a:prstGeom>
      </xdr:spPr>
    </xdr:pic>
    <xdr:clientData/>
  </xdr:oneCellAnchor>
  <xdr:twoCellAnchor>
    <xdr:from>
      <xdr:col>0</xdr:col>
      <xdr:colOff>219075</xdr:colOff>
      <xdr:row>17</xdr:row>
      <xdr:rowOff>128586</xdr:rowOff>
    </xdr:from>
    <xdr:to>
      <xdr:col>9</xdr:col>
      <xdr:colOff>28575</xdr:colOff>
      <xdr:row>36</xdr:row>
      <xdr:rowOff>133350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581025</xdr:colOff>
      <xdr:row>39</xdr:row>
      <xdr:rowOff>47625</xdr:rowOff>
    </xdr:from>
    <xdr:ext cx="609600" cy="518160"/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7705725"/>
          <a:ext cx="609600" cy="518160"/>
        </a:xfrm>
        <a:prstGeom prst="rect">
          <a:avLst/>
        </a:prstGeom>
      </xdr:spPr>
    </xdr:pic>
    <xdr:clientData/>
  </xdr:oneCellAnchor>
  <xdr:twoCellAnchor>
    <xdr:from>
      <xdr:col>10</xdr:col>
      <xdr:colOff>19049</xdr:colOff>
      <xdr:row>56</xdr:row>
      <xdr:rowOff>23811</xdr:rowOff>
    </xdr:from>
    <xdr:to>
      <xdr:col>16</xdr:col>
      <xdr:colOff>409575</xdr:colOff>
      <xdr:row>76</xdr:row>
      <xdr:rowOff>133350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56</xdr:row>
      <xdr:rowOff>33335</xdr:rowOff>
    </xdr:from>
    <xdr:to>
      <xdr:col>5</xdr:col>
      <xdr:colOff>209550</xdr:colOff>
      <xdr:row>74</xdr:row>
      <xdr:rowOff>104775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723900</xdr:colOff>
      <xdr:row>39</xdr:row>
      <xdr:rowOff>57150</xdr:rowOff>
    </xdr:from>
    <xdr:to>
      <xdr:col>1</xdr:col>
      <xdr:colOff>571500</xdr:colOff>
      <xdr:row>42</xdr:row>
      <xdr:rowOff>3810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524750"/>
          <a:ext cx="609600" cy="518160"/>
        </a:xfrm>
        <a:prstGeom prst="rect">
          <a:avLst/>
        </a:prstGeom>
      </xdr:spPr>
    </xdr:pic>
    <xdr:clientData/>
  </xdr:twoCellAnchor>
  <xdr:oneCellAnchor>
    <xdr:from>
      <xdr:col>9</xdr:col>
      <xdr:colOff>571500</xdr:colOff>
      <xdr:row>1</xdr:row>
      <xdr:rowOff>19050</xdr:rowOff>
    </xdr:from>
    <xdr:ext cx="609600" cy="518160"/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09550"/>
          <a:ext cx="609600" cy="518160"/>
        </a:xfrm>
        <a:prstGeom prst="rect">
          <a:avLst/>
        </a:prstGeom>
      </xdr:spPr>
    </xdr:pic>
    <xdr:clientData/>
  </xdr:oneCellAnchor>
  <xdr:twoCellAnchor>
    <xdr:from>
      <xdr:col>9</xdr:col>
      <xdr:colOff>752475</xdr:colOff>
      <xdr:row>17</xdr:row>
      <xdr:rowOff>166687</xdr:rowOff>
    </xdr:from>
    <xdr:to>
      <xdr:col>18</xdr:col>
      <xdr:colOff>66675</xdr:colOff>
      <xdr:row>36</xdr:row>
      <xdr:rowOff>171450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390525</xdr:colOff>
      <xdr:row>0</xdr:row>
      <xdr:rowOff>161925</xdr:rowOff>
    </xdr:from>
    <xdr:ext cx="609600" cy="51816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248525"/>
          <a:ext cx="609600" cy="518160"/>
        </a:xfrm>
        <a:prstGeom prst="rect">
          <a:avLst/>
        </a:prstGeom>
      </xdr:spPr>
    </xdr:pic>
    <xdr:clientData/>
  </xdr:oneCellAnchor>
  <xdr:twoCellAnchor>
    <xdr:from>
      <xdr:col>0</xdr:col>
      <xdr:colOff>219075</xdr:colOff>
      <xdr:row>17</xdr:row>
      <xdr:rowOff>128586</xdr:rowOff>
    </xdr:from>
    <xdr:to>
      <xdr:col>9</xdr:col>
      <xdr:colOff>28575</xdr:colOff>
      <xdr:row>36</xdr:row>
      <xdr:rowOff>133350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581025</xdr:colOff>
      <xdr:row>39</xdr:row>
      <xdr:rowOff>47625</xdr:rowOff>
    </xdr:from>
    <xdr:ext cx="609600" cy="518160"/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7705725"/>
          <a:ext cx="609600" cy="518160"/>
        </a:xfrm>
        <a:prstGeom prst="rect">
          <a:avLst/>
        </a:prstGeom>
      </xdr:spPr>
    </xdr:pic>
    <xdr:clientData/>
  </xdr:oneCellAnchor>
  <xdr:twoCellAnchor>
    <xdr:from>
      <xdr:col>10</xdr:col>
      <xdr:colOff>19049</xdr:colOff>
      <xdr:row>56</xdr:row>
      <xdr:rowOff>23811</xdr:rowOff>
    </xdr:from>
    <xdr:to>
      <xdr:col>16</xdr:col>
      <xdr:colOff>409575</xdr:colOff>
      <xdr:row>76</xdr:row>
      <xdr:rowOff>133350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0</xdr:row>
      <xdr:rowOff>95250</xdr:rowOff>
    </xdr:from>
    <xdr:ext cx="809625" cy="688182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95250"/>
          <a:ext cx="809625" cy="688182"/>
        </a:xfrm>
        <a:prstGeom prst="rect">
          <a:avLst/>
        </a:prstGeom>
      </xdr:spPr>
    </xdr:pic>
    <xdr:clientData/>
  </xdr:oneCellAnchor>
  <xdr:twoCellAnchor>
    <xdr:from>
      <xdr:col>7</xdr:col>
      <xdr:colOff>342898</xdr:colOff>
      <xdr:row>4</xdr:row>
      <xdr:rowOff>33336</xdr:rowOff>
    </xdr:from>
    <xdr:to>
      <xdr:col>14</xdr:col>
      <xdr:colOff>685799</xdr:colOff>
      <xdr:row>19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361949</xdr:colOff>
      <xdr:row>20</xdr:row>
      <xdr:rowOff>42862</xdr:rowOff>
    </xdr:from>
    <xdr:to>
      <xdr:col>15</xdr:col>
      <xdr:colOff>9524</xdr:colOff>
      <xdr:row>33</xdr:row>
      <xdr:rowOff>61912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371474</xdr:colOff>
      <xdr:row>34</xdr:row>
      <xdr:rowOff>4762</xdr:rowOff>
    </xdr:from>
    <xdr:to>
      <xdr:col>14</xdr:col>
      <xdr:colOff>761999</xdr:colOff>
      <xdr:row>47</xdr:row>
      <xdr:rowOff>23812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419099</xdr:colOff>
      <xdr:row>47</xdr:row>
      <xdr:rowOff>166687</xdr:rowOff>
    </xdr:from>
    <xdr:to>
      <xdr:col>15</xdr:col>
      <xdr:colOff>47624</xdr:colOff>
      <xdr:row>61</xdr:row>
      <xdr:rowOff>23812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219074</xdr:colOff>
      <xdr:row>4</xdr:row>
      <xdr:rowOff>9525</xdr:rowOff>
    </xdr:from>
    <xdr:to>
      <xdr:col>21</xdr:col>
      <xdr:colOff>590549</xdr:colOff>
      <xdr:row>19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247649</xdr:colOff>
      <xdr:row>20</xdr:row>
      <xdr:rowOff>4761</xdr:rowOff>
    </xdr:from>
    <xdr:to>
      <xdr:col>21</xdr:col>
      <xdr:colOff>600075</xdr:colOff>
      <xdr:row>33</xdr:row>
      <xdr:rowOff>66674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200024</xdr:colOff>
      <xdr:row>34</xdr:row>
      <xdr:rowOff>14287</xdr:rowOff>
    </xdr:from>
    <xdr:to>
      <xdr:col>21</xdr:col>
      <xdr:colOff>571499</xdr:colOff>
      <xdr:row>47</xdr:row>
      <xdr:rowOff>33337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200025</xdr:colOff>
      <xdr:row>47</xdr:row>
      <xdr:rowOff>157162</xdr:rowOff>
    </xdr:from>
    <xdr:to>
      <xdr:col>21</xdr:col>
      <xdr:colOff>581025</xdr:colOff>
      <xdr:row>61</xdr:row>
      <xdr:rowOff>14287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28575</xdr:colOff>
      <xdr:row>21</xdr:row>
      <xdr:rowOff>100012</xdr:rowOff>
    </xdr:from>
    <xdr:to>
      <xdr:col>28</xdr:col>
      <xdr:colOff>28575</xdr:colOff>
      <xdr:row>34</xdr:row>
      <xdr:rowOff>119062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19050</xdr:colOff>
      <xdr:row>35</xdr:row>
      <xdr:rowOff>52387</xdr:rowOff>
    </xdr:from>
    <xdr:to>
      <xdr:col>28</xdr:col>
      <xdr:colOff>19050</xdr:colOff>
      <xdr:row>48</xdr:row>
      <xdr:rowOff>71437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161925</xdr:rowOff>
    </xdr:from>
    <xdr:ext cx="609600" cy="51816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61925"/>
          <a:ext cx="609600" cy="51816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18</xdr:row>
      <xdr:rowOff>161925</xdr:rowOff>
    </xdr:from>
    <xdr:ext cx="609600" cy="518160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61925"/>
          <a:ext cx="609600" cy="518160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0</xdr:row>
      <xdr:rowOff>161925</xdr:rowOff>
    </xdr:from>
    <xdr:ext cx="609600" cy="51816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61925"/>
          <a:ext cx="609600" cy="518160"/>
        </a:xfrm>
        <a:prstGeom prst="rect">
          <a:avLst/>
        </a:prstGeom>
      </xdr:spPr>
    </xdr:pic>
    <xdr:clientData/>
  </xdr:oneCellAnchor>
  <xdr:twoCellAnchor>
    <xdr:from>
      <xdr:col>5</xdr:col>
      <xdr:colOff>523874</xdr:colOff>
      <xdr:row>18</xdr:row>
      <xdr:rowOff>152401</xdr:rowOff>
    </xdr:from>
    <xdr:to>
      <xdr:col>11</xdr:col>
      <xdr:colOff>685800</xdr:colOff>
      <xdr:row>36</xdr:row>
      <xdr:rowOff>152401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390524</xdr:colOff>
      <xdr:row>0</xdr:row>
      <xdr:rowOff>161924</xdr:rowOff>
    </xdr:from>
    <xdr:ext cx="809625" cy="68818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61924"/>
          <a:ext cx="809625" cy="688181"/>
        </a:xfrm>
        <a:prstGeom prst="rect">
          <a:avLst/>
        </a:prstGeom>
      </xdr:spPr>
    </xdr:pic>
    <xdr:clientData/>
  </xdr:oneCellAnchor>
  <xdr:oneCellAnchor>
    <xdr:from>
      <xdr:col>0</xdr:col>
      <xdr:colOff>390524</xdr:colOff>
      <xdr:row>19</xdr:row>
      <xdr:rowOff>161924</xdr:rowOff>
    </xdr:from>
    <xdr:ext cx="809625" cy="688181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4010024"/>
          <a:ext cx="809625" cy="688181"/>
        </a:xfrm>
        <a:prstGeom prst="rect">
          <a:avLst/>
        </a:prstGeom>
      </xdr:spPr>
    </xdr:pic>
    <xdr:clientData/>
  </xdr:oneCellAnchor>
  <xdr:twoCellAnchor>
    <xdr:from>
      <xdr:col>8</xdr:col>
      <xdr:colOff>171448</xdr:colOff>
      <xdr:row>0</xdr:row>
      <xdr:rowOff>76200</xdr:rowOff>
    </xdr:from>
    <xdr:to>
      <xdr:col>18</xdr:col>
      <xdr:colOff>495299</xdr:colOff>
      <xdr:row>22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171449</xdr:colOff>
      <xdr:row>22</xdr:row>
      <xdr:rowOff>176210</xdr:rowOff>
    </xdr:from>
    <xdr:to>
      <xdr:col>19</xdr:col>
      <xdr:colOff>304800</xdr:colOff>
      <xdr:row>43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438150</xdr:colOff>
      <xdr:row>20</xdr:row>
      <xdr:rowOff>142875</xdr:rowOff>
    </xdr:from>
    <xdr:ext cx="1500732" cy="264560"/>
    <xdr:sp macro="" textlink="">
      <xdr:nvSpPr>
        <xdr:cNvPr id="4" name="3 CuadroTexto"/>
        <xdr:cNvSpPr txBox="1"/>
      </xdr:nvSpPr>
      <xdr:spPr>
        <a:xfrm>
          <a:off x="15001875" y="4181475"/>
          <a:ext cx="15007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PIEZAS INFORMATIVAS</a:t>
          </a:r>
          <a:endParaRPr lang="es-MX">
            <a:effectLst/>
          </a:endParaRP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0.00599</cdr:x>
      <cdr:y>0.00243</cdr:y>
    </cdr:from>
    <cdr:to>
      <cdr:x>0.13429</cdr:x>
      <cdr:y>0.08126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591" y="10559"/>
          <a:ext cx="1019196" cy="34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2000" b="1"/>
            <a:t>RADIO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0.01158</cdr:x>
      <cdr:y>0</cdr:y>
    </cdr:from>
    <cdr:to>
      <cdr:x>0.13988</cdr:x>
      <cdr:y>0.07883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8632" y="0"/>
          <a:ext cx="1092519" cy="324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2000" b="1"/>
            <a:t>TELEVISION</a:t>
          </a:r>
        </a:p>
      </cdr:txBody>
    </cdr:sp>
  </cdr:relSizeAnchor>
  <cdr:relSizeAnchor xmlns:cdr="http://schemas.openxmlformats.org/drawingml/2006/chartDrawing">
    <cdr:from>
      <cdr:x>0.47576</cdr:x>
      <cdr:y>0.93578</cdr:y>
    </cdr:from>
    <cdr:to>
      <cdr:x>0.652</cdr:x>
      <cdr:y>1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4051300" y="3855005"/>
          <a:ext cx="150073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PIEZAS INFORMATIVAS</a:t>
          </a:r>
          <a:endParaRPr lang="es-MX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1</xdr:row>
      <xdr:rowOff>76199</xdr:rowOff>
    </xdr:from>
    <xdr:ext cx="809625" cy="68818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266699"/>
          <a:ext cx="809625" cy="688181"/>
        </a:xfrm>
        <a:prstGeom prst="rect">
          <a:avLst/>
        </a:prstGeom>
      </xdr:spPr>
    </xdr:pic>
    <xdr:clientData/>
  </xdr:oneCellAnchor>
  <xdr:twoCellAnchor>
    <xdr:from>
      <xdr:col>0</xdr:col>
      <xdr:colOff>647700</xdr:colOff>
      <xdr:row>20</xdr:row>
      <xdr:rowOff>33336</xdr:rowOff>
    </xdr:from>
    <xdr:to>
      <xdr:col>5</xdr:col>
      <xdr:colOff>390525</xdr:colOff>
      <xdr:row>40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31" workbookViewId="0">
      <selection activeCell="O9" sqref="O9"/>
    </sheetView>
  </sheetViews>
  <sheetFormatPr baseColWidth="10" defaultRowHeight="15" x14ac:dyDescent="0.25"/>
  <cols>
    <col min="2" max="2" width="41.140625" customWidth="1"/>
    <col min="3" max="3" width="13.28515625" customWidth="1"/>
    <col min="4" max="4" width="14" style="9" hidden="1" customWidth="1"/>
    <col min="5" max="5" width="12.42578125" customWidth="1"/>
    <col min="6" max="6" width="11.42578125" style="3"/>
    <col min="11" max="11" width="42.28515625" customWidth="1"/>
    <col min="12" max="12" width="11.42578125" customWidth="1"/>
    <col min="13" max="13" width="11.42578125" style="9"/>
    <col min="15" max="15" width="11.42578125" customWidth="1"/>
    <col min="16" max="16" width="11.42578125" hidden="1" customWidth="1"/>
  </cols>
  <sheetData>
    <row r="2" spans="2:16" x14ac:dyDescent="0.25">
      <c r="B2" s="29" t="s">
        <v>14</v>
      </c>
      <c r="C2" s="29"/>
      <c r="D2" s="29"/>
      <c r="E2" s="29"/>
      <c r="K2" s="29" t="s">
        <v>14</v>
      </c>
      <c r="L2" s="29"/>
      <c r="M2" s="29"/>
      <c r="N2" s="29"/>
      <c r="O2" s="3"/>
    </row>
    <row r="3" spans="2:16" x14ac:dyDescent="0.25">
      <c r="B3" s="29" t="s">
        <v>19</v>
      </c>
      <c r="C3" s="29"/>
      <c r="D3" s="29"/>
      <c r="E3" s="29"/>
      <c r="K3" s="29" t="s">
        <v>16</v>
      </c>
      <c r="L3" s="29"/>
      <c r="M3" s="29"/>
      <c r="N3" s="29"/>
      <c r="O3" s="3"/>
    </row>
    <row r="4" spans="2:16" x14ac:dyDescent="0.25">
      <c r="B4" s="29" t="s">
        <v>15</v>
      </c>
      <c r="C4" s="29"/>
      <c r="D4" s="29"/>
      <c r="E4" s="29"/>
      <c r="K4" s="29" t="s">
        <v>15</v>
      </c>
      <c r="L4" s="29"/>
      <c r="M4" s="29"/>
      <c r="N4" s="29"/>
      <c r="O4" s="3"/>
    </row>
    <row r="5" spans="2:16" x14ac:dyDescent="0.25">
      <c r="O5" s="3"/>
    </row>
    <row r="6" spans="2:16" ht="15.75" thickBot="1" x14ac:dyDescent="0.3">
      <c r="B6" s="1" t="s">
        <v>20</v>
      </c>
      <c r="C6" s="27" t="s">
        <v>11</v>
      </c>
      <c r="D6" s="10" t="s">
        <v>21</v>
      </c>
      <c r="E6" s="27" t="s">
        <v>36</v>
      </c>
      <c r="K6" s="1" t="s">
        <v>18</v>
      </c>
      <c r="L6" s="27" t="s">
        <v>11</v>
      </c>
      <c r="M6" s="27" t="s">
        <v>36</v>
      </c>
      <c r="O6" s="3"/>
      <c r="P6" s="22" t="s">
        <v>21</v>
      </c>
    </row>
    <row r="7" spans="2:16" ht="16.5" thickTop="1" thickBot="1" x14ac:dyDescent="0.3">
      <c r="B7" s="4" t="s">
        <v>1</v>
      </c>
      <c r="C7" s="5">
        <v>5.3148148148148146E-2</v>
      </c>
      <c r="D7" s="11">
        <f t="shared" ref="D7:D17" si="0">SUM(P7,D45)</f>
        <v>4592</v>
      </c>
      <c r="E7" s="6">
        <f>(4592*100)/27230</f>
        <v>16.863753213367609</v>
      </c>
      <c r="K7" s="4" t="s">
        <v>1</v>
      </c>
      <c r="L7" s="5">
        <v>4.1967592592592591E-2</v>
      </c>
      <c r="M7" s="6">
        <f>3626*100/19006</f>
        <v>19.078185836051773</v>
      </c>
      <c r="O7" s="3"/>
      <c r="P7" s="11">
        <v>3626</v>
      </c>
    </row>
    <row r="8" spans="2:16" ht="16.5" thickTop="1" thickBot="1" x14ac:dyDescent="0.3">
      <c r="B8" s="4" t="s">
        <v>2</v>
      </c>
      <c r="C8" s="5">
        <v>9.3194444444444455E-2</v>
      </c>
      <c r="D8" s="11">
        <f t="shared" si="0"/>
        <v>8052</v>
      </c>
      <c r="E8" s="6">
        <f>(8052*100)/27230</f>
        <v>29.570326845391111</v>
      </c>
      <c r="K8" s="4" t="s">
        <v>2</v>
      </c>
      <c r="L8" s="5">
        <v>7.4849537037037034E-2</v>
      </c>
      <c r="M8" s="6">
        <f>6467*100/19006</f>
        <v>34.026097021993053</v>
      </c>
      <c r="O8" s="3"/>
      <c r="P8" s="11">
        <v>6467</v>
      </c>
    </row>
    <row r="9" spans="2:16" ht="16.5" thickTop="1" thickBot="1" x14ac:dyDescent="0.3">
      <c r="B9" s="4" t="s">
        <v>3</v>
      </c>
      <c r="C9" s="5">
        <v>4.8611111111111112E-2</v>
      </c>
      <c r="D9" s="11">
        <f t="shared" si="0"/>
        <v>4200</v>
      </c>
      <c r="E9" s="6">
        <f>(4200*100)/27230</f>
        <v>15.424164524421593</v>
      </c>
      <c r="K9" s="4" t="s">
        <v>3</v>
      </c>
      <c r="L9" s="5">
        <v>3.0277777777777778E-2</v>
      </c>
      <c r="M9" s="6">
        <f>2616*100/19006</f>
        <v>13.764074502788594</v>
      </c>
      <c r="O9" s="3"/>
      <c r="P9" s="11">
        <v>2616</v>
      </c>
    </row>
    <row r="10" spans="2:16" ht="16.5" thickTop="1" thickBot="1" x14ac:dyDescent="0.3">
      <c r="B10" s="4" t="s">
        <v>4</v>
      </c>
      <c r="C10" s="5">
        <v>9.9537037037037042E-4</v>
      </c>
      <c r="D10" s="11">
        <f t="shared" si="0"/>
        <v>86</v>
      </c>
      <c r="E10" s="6">
        <f>(86*100)/27230</f>
        <v>0.31582813073815647</v>
      </c>
      <c r="K10" s="4" t="s">
        <v>4</v>
      </c>
      <c r="L10" s="5">
        <v>0</v>
      </c>
      <c r="M10" s="6">
        <f>0*100/19006</f>
        <v>0</v>
      </c>
      <c r="O10" s="3"/>
      <c r="P10" s="11">
        <v>0</v>
      </c>
    </row>
    <row r="11" spans="2:16" ht="16.5" thickTop="1" thickBot="1" x14ac:dyDescent="0.3">
      <c r="B11" s="4" t="s">
        <v>5</v>
      </c>
      <c r="C11" s="5">
        <v>3.5902777777777777E-2</v>
      </c>
      <c r="D11" s="11">
        <f t="shared" si="0"/>
        <v>3102</v>
      </c>
      <c r="E11" s="6">
        <f>(3102*100)/27230</f>
        <v>11.391847227322806</v>
      </c>
      <c r="K11" s="4" t="s">
        <v>5</v>
      </c>
      <c r="L11" s="5">
        <v>2.5138888888888891E-2</v>
      </c>
      <c r="M11" s="6">
        <f>2172*100/19006</f>
        <v>11.427970114700621</v>
      </c>
      <c r="O11" s="3"/>
      <c r="P11" s="11">
        <v>2172</v>
      </c>
    </row>
    <row r="12" spans="2:16" ht="16.5" thickTop="1" thickBot="1" x14ac:dyDescent="0.3">
      <c r="B12" s="4" t="s">
        <v>6</v>
      </c>
      <c r="C12" s="5">
        <v>4.6400462962962963E-2</v>
      </c>
      <c r="D12" s="11">
        <f t="shared" si="0"/>
        <v>4009</v>
      </c>
      <c r="E12" s="6">
        <f>(4009*100)/27230</f>
        <v>14.722732280572897</v>
      </c>
      <c r="K12" s="4" t="s">
        <v>6</v>
      </c>
      <c r="L12" s="5">
        <v>2.7615740740740743E-2</v>
      </c>
      <c r="M12" s="6">
        <f>2386*100/19006</f>
        <v>12.553930337788067</v>
      </c>
      <c r="O12" s="3"/>
      <c r="P12" s="11">
        <v>2386</v>
      </c>
    </row>
    <row r="13" spans="2:16" ht="16.5" thickTop="1" thickBot="1" x14ac:dyDescent="0.3">
      <c r="B13" s="4" t="s">
        <v>7</v>
      </c>
      <c r="C13" s="5">
        <v>8.2175925925925917E-4</v>
      </c>
      <c r="D13" s="11">
        <f t="shared" si="0"/>
        <v>71</v>
      </c>
      <c r="E13" s="6">
        <f>(71*100)/27230</f>
        <v>0.26074182886522218</v>
      </c>
      <c r="K13" s="4" t="s">
        <v>7</v>
      </c>
      <c r="L13" s="5">
        <v>0</v>
      </c>
      <c r="M13" s="6">
        <f>0*100/19006</f>
        <v>0</v>
      </c>
      <c r="O13" s="3"/>
      <c r="P13" s="11">
        <v>0</v>
      </c>
    </row>
    <row r="14" spans="2:16" ht="16.5" thickTop="1" thickBot="1" x14ac:dyDescent="0.3">
      <c r="B14" s="4" t="s">
        <v>8</v>
      </c>
      <c r="C14" s="5">
        <v>2.1076388888888891E-2</v>
      </c>
      <c r="D14" s="11">
        <f t="shared" si="0"/>
        <v>1821</v>
      </c>
      <c r="E14" s="6">
        <f>(1821*100)/27230</f>
        <v>6.6874770473742196</v>
      </c>
      <c r="K14" s="4" t="s">
        <v>8</v>
      </c>
      <c r="L14" s="5">
        <v>1.6562500000000001E-2</v>
      </c>
      <c r="M14" s="6">
        <f>1431*100/19006</f>
        <v>7.5292013048510995</v>
      </c>
      <c r="O14" s="3"/>
      <c r="P14" s="11">
        <v>1431</v>
      </c>
    </row>
    <row r="15" spans="2:16" ht="16.5" thickTop="1" thickBot="1" x14ac:dyDescent="0.3">
      <c r="B15" s="4" t="s">
        <v>9</v>
      </c>
      <c r="C15" s="5">
        <v>1.207175925925926E-2</v>
      </c>
      <c r="D15" s="11">
        <f t="shared" si="0"/>
        <v>1043</v>
      </c>
      <c r="E15" s="6">
        <f>(1043*100)/27230</f>
        <v>3.8303341902313623</v>
      </c>
      <c r="K15" s="4" t="s">
        <v>9</v>
      </c>
      <c r="L15" s="5">
        <v>1.9328703703703704E-3</v>
      </c>
      <c r="M15" s="6">
        <f>167*100/19006</f>
        <v>0.87866989371777338</v>
      </c>
      <c r="O15" s="3"/>
      <c r="P15" s="11">
        <v>167</v>
      </c>
    </row>
    <row r="16" spans="2:16" ht="16.5" thickTop="1" thickBot="1" x14ac:dyDescent="0.3">
      <c r="B16" s="4" t="s">
        <v>10</v>
      </c>
      <c r="C16" s="5">
        <v>2.9398148148148148E-3</v>
      </c>
      <c r="D16" s="11">
        <f t="shared" si="0"/>
        <v>254</v>
      </c>
      <c r="E16" s="6">
        <f>(254*100)/27230</f>
        <v>0.93279471171502015</v>
      </c>
      <c r="K16" s="4" t="s">
        <v>10</v>
      </c>
      <c r="L16" s="5">
        <v>1.6319444444444445E-3</v>
      </c>
      <c r="M16" s="6">
        <f>141*100/19006</f>
        <v>0.74187098810901819</v>
      </c>
      <c r="O16" s="3"/>
      <c r="P16" s="11">
        <v>141</v>
      </c>
    </row>
    <row r="17" spans="2:16" ht="16.5" thickTop="1" thickBot="1" x14ac:dyDescent="0.3">
      <c r="B17" s="7" t="s">
        <v>13</v>
      </c>
      <c r="C17" s="5">
        <v>0.31516203703703705</v>
      </c>
      <c r="D17" s="11">
        <f t="shared" si="0"/>
        <v>27230</v>
      </c>
      <c r="E17" s="6">
        <f>SUM(E7:E16)</f>
        <v>100</v>
      </c>
      <c r="K17" s="7" t="s">
        <v>13</v>
      </c>
      <c r="L17" s="5">
        <v>0.21997685185185187</v>
      </c>
      <c r="M17" s="6">
        <f>SUM(M7:M16)</f>
        <v>100</v>
      </c>
      <c r="O17" s="3"/>
      <c r="P17" s="11">
        <f>SUM(P7:P16)</f>
        <v>19006</v>
      </c>
    </row>
    <row r="18" spans="2:16" ht="15.75" thickTop="1" x14ac:dyDescent="0.25"/>
    <row r="40" spans="2:14" x14ac:dyDescent="0.25">
      <c r="B40" s="29" t="s">
        <v>14</v>
      </c>
      <c r="C40" s="29"/>
      <c r="D40" s="29"/>
      <c r="E40" s="29"/>
      <c r="K40" s="29" t="s">
        <v>14</v>
      </c>
      <c r="L40" s="29"/>
      <c r="M40" s="29"/>
      <c r="N40" s="29"/>
    </row>
    <row r="41" spans="2:14" x14ac:dyDescent="0.25">
      <c r="B41" s="29" t="s">
        <v>17</v>
      </c>
      <c r="C41" s="29"/>
      <c r="D41" s="29"/>
      <c r="E41" s="29"/>
      <c r="K41" s="29" t="s">
        <v>22</v>
      </c>
      <c r="L41" s="29"/>
      <c r="M41" s="29"/>
      <c r="N41" s="29"/>
    </row>
    <row r="42" spans="2:14" x14ac:dyDescent="0.25">
      <c r="B42" s="29" t="s">
        <v>15</v>
      </c>
      <c r="C42" s="29"/>
      <c r="D42" s="29"/>
      <c r="E42" s="29"/>
      <c r="K42" s="29" t="s">
        <v>15</v>
      </c>
      <c r="L42" s="29"/>
      <c r="M42" s="29"/>
      <c r="N42" s="29"/>
    </row>
    <row r="43" spans="2:14" x14ac:dyDescent="0.25">
      <c r="L43" s="30" t="s">
        <v>24</v>
      </c>
      <c r="M43" s="30"/>
      <c r="N43" s="30"/>
    </row>
    <row r="44" spans="2:14" ht="15.75" thickBot="1" x14ac:dyDescent="0.3">
      <c r="B44" s="1" t="s">
        <v>0</v>
      </c>
      <c r="C44" s="27" t="s">
        <v>11</v>
      </c>
      <c r="D44" s="10" t="s">
        <v>21</v>
      </c>
      <c r="E44" s="27" t="s">
        <v>36</v>
      </c>
      <c r="K44" s="1" t="s">
        <v>23</v>
      </c>
      <c r="L44" s="27" t="s">
        <v>13</v>
      </c>
      <c r="M44" s="10" t="s">
        <v>25</v>
      </c>
      <c r="N44" s="27" t="s">
        <v>26</v>
      </c>
    </row>
    <row r="45" spans="2:14" ht="16.5" thickTop="1" thickBot="1" x14ac:dyDescent="0.3">
      <c r="B45" s="4" t="s">
        <v>1</v>
      </c>
      <c r="C45" s="5">
        <v>1.1180555555555556E-2</v>
      </c>
      <c r="D45" s="11">
        <v>966</v>
      </c>
      <c r="E45" s="6">
        <f>(966*100)/8224</f>
        <v>11.746108949416342</v>
      </c>
      <c r="K45" s="4" t="s">
        <v>1</v>
      </c>
      <c r="L45" s="11">
        <f>SUM(M45,N45)</f>
        <v>59</v>
      </c>
      <c r="M45" s="11">
        <v>26</v>
      </c>
      <c r="N45" s="11">
        <v>33</v>
      </c>
    </row>
    <row r="46" spans="2:14" ht="16.5" thickTop="1" thickBot="1" x14ac:dyDescent="0.3">
      <c r="B46" s="4" t="s">
        <v>2</v>
      </c>
      <c r="C46" s="5">
        <v>1.834490740740741E-2</v>
      </c>
      <c r="D46" s="11">
        <v>1585</v>
      </c>
      <c r="E46" s="6">
        <f>(1585*100)/8224</f>
        <v>19.272859922178988</v>
      </c>
      <c r="K46" s="4" t="s">
        <v>2</v>
      </c>
      <c r="L46" s="11">
        <f>SUM(M46,N46)</f>
        <v>55</v>
      </c>
      <c r="M46" s="11">
        <v>27</v>
      </c>
      <c r="N46" s="11">
        <v>28</v>
      </c>
    </row>
    <row r="47" spans="2:14" ht="16.5" thickTop="1" thickBot="1" x14ac:dyDescent="0.3">
      <c r="B47" s="4" t="s">
        <v>3</v>
      </c>
      <c r="C47" s="5">
        <v>1.8333333333333333E-2</v>
      </c>
      <c r="D47" s="11">
        <v>1584</v>
      </c>
      <c r="E47" s="6">
        <f>(1584*100)/8224</f>
        <v>19.260700389105057</v>
      </c>
      <c r="K47" s="4" t="s">
        <v>3</v>
      </c>
      <c r="L47" s="11">
        <f t="shared" ref="L47:L54" si="1">SUM(M47,N47)</f>
        <v>42</v>
      </c>
      <c r="M47" s="11">
        <v>17</v>
      </c>
      <c r="N47" s="11">
        <v>25</v>
      </c>
    </row>
    <row r="48" spans="2:14" ht="16.5" thickTop="1" thickBot="1" x14ac:dyDescent="0.3">
      <c r="B48" s="4" t="s">
        <v>4</v>
      </c>
      <c r="C48" s="5">
        <v>9.9537037037037042E-4</v>
      </c>
      <c r="D48" s="11">
        <v>86</v>
      </c>
      <c r="E48" s="6">
        <f>(86*100)/8224</f>
        <v>1.0457198443579767</v>
      </c>
      <c r="K48" s="4" t="s">
        <v>4</v>
      </c>
      <c r="L48" s="11">
        <f t="shared" si="1"/>
        <v>7</v>
      </c>
      <c r="M48" s="11">
        <v>0</v>
      </c>
      <c r="N48" s="11">
        <v>7</v>
      </c>
    </row>
    <row r="49" spans="2:14" ht="16.5" thickTop="1" thickBot="1" x14ac:dyDescent="0.3">
      <c r="B49" s="4" t="s">
        <v>5</v>
      </c>
      <c r="C49" s="5">
        <v>1.0763888888888891E-2</v>
      </c>
      <c r="D49" s="11">
        <v>930</v>
      </c>
      <c r="E49" s="6">
        <f>(930*100)/8224</f>
        <v>11.308365758754864</v>
      </c>
      <c r="K49" s="4" t="s">
        <v>5</v>
      </c>
      <c r="L49" s="11">
        <f t="shared" si="1"/>
        <v>32</v>
      </c>
      <c r="M49" s="11">
        <v>9</v>
      </c>
      <c r="N49" s="11">
        <v>23</v>
      </c>
    </row>
    <row r="50" spans="2:14" ht="16.5" thickTop="1" thickBot="1" x14ac:dyDescent="0.3">
      <c r="B50" s="4" t="s">
        <v>6</v>
      </c>
      <c r="C50" s="5">
        <v>1.8784722222222223E-2</v>
      </c>
      <c r="D50" s="11">
        <v>1623</v>
      </c>
      <c r="E50" s="6">
        <f>(1623*100)/8224</f>
        <v>19.734922178988327</v>
      </c>
      <c r="K50" s="4" t="s">
        <v>6</v>
      </c>
      <c r="L50" s="11">
        <f t="shared" si="1"/>
        <v>48</v>
      </c>
      <c r="M50" s="11">
        <v>19</v>
      </c>
      <c r="N50" s="11">
        <v>29</v>
      </c>
    </row>
    <row r="51" spans="2:14" ht="16.5" thickTop="1" thickBot="1" x14ac:dyDescent="0.3">
      <c r="B51" s="4" t="s">
        <v>7</v>
      </c>
      <c r="C51" s="5">
        <v>8.2175925925925917E-4</v>
      </c>
      <c r="D51" s="11">
        <v>71</v>
      </c>
      <c r="E51" s="6">
        <f>(71*100)/8224</f>
        <v>0.86332684824902728</v>
      </c>
      <c r="K51" s="4" t="s">
        <v>7</v>
      </c>
      <c r="L51" s="11">
        <f t="shared" si="1"/>
        <v>6</v>
      </c>
      <c r="M51" s="11">
        <v>0</v>
      </c>
      <c r="N51" s="11">
        <v>6</v>
      </c>
    </row>
    <row r="52" spans="2:14" ht="16.5" thickTop="1" thickBot="1" x14ac:dyDescent="0.3">
      <c r="B52" s="4" t="s">
        <v>8</v>
      </c>
      <c r="C52" s="5">
        <v>4.5138888888888893E-3</v>
      </c>
      <c r="D52" s="11">
        <v>390</v>
      </c>
      <c r="E52" s="6">
        <f>(390*100)/8224</f>
        <v>4.7422178988326849</v>
      </c>
      <c r="K52" s="4" t="s">
        <v>8</v>
      </c>
      <c r="L52" s="11">
        <f t="shared" si="1"/>
        <v>24</v>
      </c>
      <c r="M52" s="11">
        <v>6</v>
      </c>
      <c r="N52" s="11">
        <v>18</v>
      </c>
    </row>
    <row r="53" spans="2:14" ht="16.5" thickTop="1" thickBot="1" x14ac:dyDescent="0.3">
      <c r="B53" s="4" t="s">
        <v>9</v>
      </c>
      <c r="C53" s="5">
        <v>1.0138888888888888E-2</v>
      </c>
      <c r="D53" s="11">
        <v>876</v>
      </c>
      <c r="E53" s="6">
        <f>(876*100)/8224</f>
        <v>10.651750972762645</v>
      </c>
      <c r="K53" s="4" t="s">
        <v>9</v>
      </c>
      <c r="L53" s="11">
        <f t="shared" si="1"/>
        <v>20</v>
      </c>
      <c r="M53" s="11">
        <v>4</v>
      </c>
      <c r="N53" s="11">
        <v>16</v>
      </c>
    </row>
    <row r="54" spans="2:14" ht="16.5" thickTop="1" thickBot="1" x14ac:dyDescent="0.3">
      <c r="B54" s="4" t="s">
        <v>10</v>
      </c>
      <c r="C54" s="5">
        <v>1.3078703703703705E-3</v>
      </c>
      <c r="D54" s="11">
        <v>113</v>
      </c>
      <c r="E54" s="6">
        <f>(113*100)/8224</f>
        <v>1.3740272373540856</v>
      </c>
      <c r="K54" s="4" t="s">
        <v>10</v>
      </c>
      <c r="L54" s="11">
        <f t="shared" si="1"/>
        <v>16</v>
      </c>
      <c r="M54" s="11">
        <v>4</v>
      </c>
      <c r="N54" s="11">
        <v>12</v>
      </c>
    </row>
    <row r="55" spans="2:14" ht="16.5" thickTop="1" thickBot="1" x14ac:dyDescent="0.3">
      <c r="B55" s="7" t="s">
        <v>13</v>
      </c>
      <c r="C55" s="5">
        <v>9.5185185185185192E-2</v>
      </c>
      <c r="D55" s="11">
        <f>SUM(D45:D54)</f>
        <v>8224</v>
      </c>
      <c r="E55" s="6">
        <f>SUM(E45:E54)</f>
        <v>100</v>
      </c>
      <c r="K55" s="7" t="s">
        <v>13</v>
      </c>
      <c r="L55" s="11">
        <f>SUM(L45:L54)</f>
        <v>309</v>
      </c>
      <c r="M55" s="11">
        <f t="shared" ref="M55:N55" si="2">SUM(M45:M54)</f>
        <v>112</v>
      </c>
      <c r="N55" s="11">
        <f t="shared" si="2"/>
        <v>197</v>
      </c>
    </row>
    <row r="56" spans="2:14" ht="15.75" thickTop="1" x14ac:dyDescent="0.25"/>
  </sheetData>
  <mergeCells count="13">
    <mergeCell ref="L43:N43"/>
    <mergeCell ref="B40:E40"/>
    <mergeCell ref="K40:N40"/>
    <mergeCell ref="B41:E41"/>
    <mergeCell ref="K41:N41"/>
    <mergeCell ref="B42:E42"/>
    <mergeCell ref="K42:N42"/>
    <mergeCell ref="B2:E2"/>
    <mergeCell ref="K2:N2"/>
    <mergeCell ref="B3:E3"/>
    <mergeCell ref="K3:N3"/>
    <mergeCell ref="B4:E4"/>
    <mergeCell ref="K4:N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6"/>
  <sheetViews>
    <sheetView topLeftCell="A37" workbookViewId="0">
      <selection activeCell="P9" sqref="P9"/>
    </sheetView>
  </sheetViews>
  <sheetFormatPr baseColWidth="10" defaultRowHeight="15" x14ac:dyDescent="0.25"/>
  <cols>
    <col min="2" max="2" width="41.140625" customWidth="1"/>
    <col min="3" max="3" width="14" customWidth="1"/>
    <col min="4" max="4" width="0.28515625" style="9" hidden="1" customWidth="1"/>
    <col min="6" max="6" width="11.42578125" style="3"/>
    <col min="11" max="11" width="42.28515625" customWidth="1"/>
    <col min="13" max="13" width="11.42578125" style="9"/>
    <col min="16" max="16" width="11.42578125" customWidth="1"/>
    <col min="17" max="17" width="11.42578125" hidden="1" customWidth="1"/>
  </cols>
  <sheetData>
    <row r="2" spans="2:17" x14ac:dyDescent="0.25">
      <c r="B2" s="29" t="s">
        <v>14</v>
      </c>
      <c r="C2" s="29"/>
      <c r="D2" s="29"/>
      <c r="E2" s="29"/>
      <c r="K2" s="29" t="s">
        <v>14</v>
      </c>
      <c r="L2" s="29"/>
      <c r="M2" s="29"/>
      <c r="N2" s="29"/>
      <c r="O2" s="3"/>
    </row>
    <row r="3" spans="2:17" x14ac:dyDescent="0.25">
      <c r="B3" s="29" t="s">
        <v>19</v>
      </c>
      <c r="C3" s="29"/>
      <c r="D3" s="29"/>
      <c r="E3" s="29"/>
      <c r="K3" s="29" t="s">
        <v>16</v>
      </c>
      <c r="L3" s="29"/>
      <c r="M3" s="29"/>
      <c r="N3" s="29"/>
      <c r="O3" s="3"/>
    </row>
    <row r="4" spans="2:17" x14ac:dyDescent="0.25">
      <c r="B4" s="29" t="s">
        <v>15</v>
      </c>
      <c r="C4" s="29"/>
      <c r="D4" s="29"/>
      <c r="E4" s="29"/>
      <c r="K4" s="29" t="s">
        <v>15</v>
      </c>
      <c r="L4" s="29"/>
      <c r="M4" s="29"/>
      <c r="N4" s="29"/>
      <c r="O4" s="3"/>
    </row>
    <row r="5" spans="2:17" x14ac:dyDescent="0.25">
      <c r="O5" s="3"/>
    </row>
    <row r="6" spans="2:17" ht="15.75" thickBot="1" x14ac:dyDescent="0.3">
      <c r="B6" s="1" t="s">
        <v>20</v>
      </c>
      <c r="C6" s="2" t="s">
        <v>11</v>
      </c>
      <c r="D6" s="10" t="s">
        <v>21</v>
      </c>
      <c r="E6" s="2" t="s">
        <v>12</v>
      </c>
      <c r="K6" s="1" t="s">
        <v>18</v>
      </c>
      <c r="L6" s="2" t="s">
        <v>11</v>
      </c>
      <c r="M6" s="2" t="s">
        <v>12</v>
      </c>
      <c r="O6" s="3"/>
      <c r="Q6" s="10" t="s">
        <v>21</v>
      </c>
    </row>
    <row r="7" spans="2:17" ht="16.5" thickTop="1" thickBot="1" x14ac:dyDescent="0.3">
      <c r="B7" s="4" t="s">
        <v>1</v>
      </c>
      <c r="C7" s="5">
        <v>5.3148148148148146E-2</v>
      </c>
      <c r="D7" s="11">
        <f t="shared" ref="D7:D17" si="0">SUM(Q7,D45)</f>
        <v>4592</v>
      </c>
      <c r="E7" s="6">
        <f>(4592*100)/27230</f>
        <v>16.863753213367609</v>
      </c>
      <c r="K7" s="4" t="s">
        <v>1</v>
      </c>
      <c r="L7" s="5">
        <v>4.1967592592592591E-2</v>
      </c>
      <c r="M7" s="6">
        <f>3626*100/19006</f>
        <v>19.078185836051773</v>
      </c>
      <c r="O7" s="3"/>
      <c r="Q7" s="11">
        <v>3626</v>
      </c>
    </row>
    <row r="8" spans="2:17" ht="16.5" thickTop="1" thickBot="1" x14ac:dyDescent="0.3">
      <c r="B8" s="4" t="s">
        <v>2</v>
      </c>
      <c r="C8" s="5">
        <v>9.3194444444444455E-2</v>
      </c>
      <c r="D8" s="11">
        <f t="shared" si="0"/>
        <v>8052</v>
      </c>
      <c r="E8" s="6">
        <f>(8052*100)/27230</f>
        <v>29.570326845391111</v>
      </c>
      <c r="K8" s="4" t="s">
        <v>2</v>
      </c>
      <c r="L8" s="5">
        <v>7.4849537037037034E-2</v>
      </c>
      <c r="M8" s="6">
        <f>6467*100/19006</f>
        <v>34.026097021993053</v>
      </c>
      <c r="O8" s="3"/>
      <c r="Q8" s="11">
        <v>6467</v>
      </c>
    </row>
    <row r="9" spans="2:17" ht="16.5" thickTop="1" thickBot="1" x14ac:dyDescent="0.3">
      <c r="B9" s="4" t="s">
        <v>3</v>
      </c>
      <c r="C9" s="5">
        <v>4.8611111111111112E-2</v>
      </c>
      <c r="D9" s="11">
        <f t="shared" si="0"/>
        <v>4200</v>
      </c>
      <c r="E9" s="6">
        <f>(4200*100)/27230</f>
        <v>15.424164524421593</v>
      </c>
      <c r="K9" s="4" t="s">
        <v>3</v>
      </c>
      <c r="L9" s="5">
        <v>3.0277777777777778E-2</v>
      </c>
      <c r="M9" s="6">
        <f>2616*100/19006</f>
        <v>13.764074502788594</v>
      </c>
      <c r="O9" s="3"/>
      <c r="Q9" s="11">
        <v>2616</v>
      </c>
    </row>
    <row r="10" spans="2:17" ht="16.5" thickTop="1" thickBot="1" x14ac:dyDescent="0.3">
      <c r="B10" s="4" t="s">
        <v>4</v>
      </c>
      <c r="C10" s="5">
        <v>9.9537037037037042E-4</v>
      </c>
      <c r="D10" s="11">
        <f t="shared" si="0"/>
        <v>86</v>
      </c>
      <c r="E10" s="6">
        <f>(86*100)/27230</f>
        <v>0.31582813073815647</v>
      </c>
      <c r="K10" s="4" t="s">
        <v>4</v>
      </c>
      <c r="L10" s="5">
        <v>0</v>
      </c>
      <c r="M10" s="6">
        <f>0*100/19006</f>
        <v>0</v>
      </c>
      <c r="O10" s="3"/>
      <c r="Q10" s="11">
        <v>0</v>
      </c>
    </row>
    <row r="11" spans="2:17" ht="16.5" thickTop="1" thickBot="1" x14ac:dyDescent="0.3">
      <c r="B11" s="4" t="s">
        <v>5</v>
      </c>
      <c r="C11" s="5">
        <v>3.5902777777777777E-2</v>
      </c>
      <c r="D11" s="11">
        <f t="shared" si="0"/>
        <v>3102</v>
      </c>
      <c r="E11" s="6">
        <f>(3102*100)/27230</f>
        <v>11.391847227322806</v>
      </c>
      <c r="K11" s="4" t="s">
        <v>5</v>
      </c>
      <c r="L11" s="5">
        <v>2.5138888888888891E-2</v>
      </c>
      <c r="M11" s="6">
        <f>2172*100/19006</f>
        <v>11.427970114700621</v>
      </c>
      <c r="O11" s="3"/>
      <c r="Q11" s="11">
        <v>2172</v>
      </c>
    </row>
    <row r="12" spans="2:17" ht="16.5" thickTop="1" thickBot="1" x14ac:dyDescent="0.3">
      <c r="B12" s="4" t="s">
        <v>6</v>
      </c>
      <c r="C12" s="5">
        <v>4.6400462962962963E-2</v>
      </c>
      <c r="D12" s="11">
        <f t="shared" si="0"/>
        <v>4009</v>
      </c>
      <c r="E12" s="6">
        <f>(4009*100)/27230</f>
        <v>14.722732280572897</v>
      </c>
      <c r="K12" s="4" t="s">
        <v>6</v>
      </c>
      <c r="L12" s="5">
        <v>2.7615740740740743E-2</v>
      </c>
      <c r="M12" s="6">
        <f>2386*100/19006</f>
        <v>12.553930337788067</v>
      </c>
      <c r="O12" s="3"/>
      <c r="Q12" s="11">
        <v>2386</v>
      </c>
    </row>
    <row r="13" spans="2:17" ht="16.5" thickTop="1" thickBot="1" x14ac:dyDescent="0.3">
      <c r="B13" s="4" t="s">
        <v>7</v>
      </c>
      <c r="C13" s="5">
        <v>8.2175925925925917E-4</v>
      </c>
      <c r="D13" s="11">
        <f t="shared" si="0"/>
        <v>71</v>
      </c>
      <c r="E13" s="6">
        <f>(71*100)/27230</f>
        <v>0.26074182886522218</v>
      </c>
      <c r="K13" s="4" t="s">
        <v>7</v>
      </c>
      <c r="L13" s="5">
        <v>0</v>
      </c>
      <c r="M13" s="6">
        <f>0*100/19006</f>
        <v>0</v>
      </c>
      <c r="O13" s="3"/>
      <c r="Q13" s="11">
        <v>0</v>
      </c>
    </row>
    <row r="14" spans="2:17" ht="16.5" thickTop="1" thickBot="1" x14ac:dyDescent="0.3">
      <c r="B14" s="4" t="s">
        <v>8</v>
      </c>
      <c r="C14" s="5">
        <v>2.1076388888888891E-2</v>
      </c>
      <c r="D14" s="11">
        <f t="shared" si="0"/>
        <v>1821</v>
      </c>
      <c r="E14" s="6">
        <f>(1821*100)/27230</f>
        <v>6.6874770473742196</v>
      </c>
      <c r="K14" s="4" t="s">
        <v>8</v>
      </c>
      <c r="L14" s="5">
        <v>1.6562500000000001E-2</v>
      </c>
      <c r="M14" s="6">
        <f>1431*100/19006</f>
        <v>7.5292013048510995</v>
      </c>
      <c r="O14" s="3"/>
      <c r="Q14" s="11">
        <v>1431</v>
      </c>
    </row>
    <row r="15" spans="2:17" ht="16.5" thickTop="1" thickBot="1" x14ac:dyDescent="0.3">
      <c r="B15" s="4" t="s">
        <v>9</v>
      </c>
      <c r="C15" s="5">
        <v>1.207175925925926E-2</v>
      </c>
      <c r="D15" s="11">
        <f t="shared" si="0"/>
        <v>1043</v>
      </c>
      <c r="E15" s="6">
        <f>(1043*100)/27230</f>
        <v>3.8303341902313623</v>
      </c>
      <c r="K15" s="4" t="s">
        <v>9</v>
      </c>
      <c r="L15" s="5">
        <v>1.9328703703703704E-3</v>
      </c>
      <c r="M15" s="6">
        <f>167*100/19006</f>
        <v>0.87866989371777338</v>
      </c>
      <c r="O15" s="3"/>
      <c r="Q15" s="11">
        <v>167</v>
      </c>
    </row>
    <row r="16" spans="2:17" ht="16.5" thickTop="1" thickBot="1" x14ac:dyDescent="0.3">
      <c r="B16" s="4" t="s">
        <v>10</v>
      </c>
      <c r="C16" s="5">
        <v>2.9398148148148148E-3</v>
      </c>
      <c r="D16" s="11">
        <f t="shared" si="0"/>
        <v>254</v>
      </c>
      <c r="E16" s="6">
        <f>(254*100)/27230</f>
        <v>0.93279471171502015</v>
      </c>
      <c r="K16" s="4" t="s">
        <v>10</v>
      </c>
      <c r="L16" s="5">
        <v>1.6319444444444445E-3</v>
      </c>
      <c r="M16" s="6">
        <f>141*100/19006</f>
        <v>0.74187098810901819</v>
      </c>
      <c r="O16" s="3"/>
      <c r="Q16" s="11">
        <v>141</v>
      </c>
    </row>
    <row r="17" spans="2:17" ht="16.5" thickTop="1" thickBot="1" x14ac:dyDescent="0.3">
      <c r="B17" s="7" t="s">
        <v>13</v>
      </c>
      <c r="C17" s="5">
        <v>0.31516203703703705</v>
      </c>
      <c r="D17" s="11">
        <f t="shared" si="0"/>
        <v>27230</v>
      </c>
      <c r="E17" s="6">
        <f>SUM(E7:E16)</f>
        <v>100</v>
      </c>
      <c r="K17" s="7" t="s">
        <v>13</v>
      </c>
      <c r="L17" s="5">
        <v>0.21997685185185187</v>
      </c>
      <c r="M17" s="6">
        <f>SUM(M7:M16)</f>
        <v>100</v>
      </c>
      <c r="O17" s="3"/>
      <c r="Q17" s="11">
        <f>SUM(Q7:Q16)</f>
        <v>19006</v>
      </c>
    </row>
    <row r="18" spans="2:17" ht="15.75" thickTop="1" x14ac:dyDescent="0.25"/>
    <row r="40" spans="2:14" x14ac:dyDescent="0.25">
      <c r="B40" s="29" t="s">
        <v>14</v>
      </c>
      <c r="C40" s="29"/>
      <c r="D40" s="29"/>
      <c r="E40" s="29"/>
      <c r="K40" s="29" t="s">
        <v>14</v>
      </c>
      <c r="L40" s="29"/>
      <c r="M40" s="29"/>
      <c r="N40" s="29"/>
    </row>
    <row r="41" spans="2:14" x14ac:dyDescent="0.25">
      <c r="B41" s="29" t="s">
        <v>17</v>
      </c>
      <c r="C41" s="29"/>
      <c r="D41" s="29"/>
      <c r="E41" s="29"/>
      <c r="K41" s="29" t="s">
        <v>22</v>
      </c>
      <c r="L41" s="29"/>
      <c r="M41" s="29"/>
      <c r="N41" s="29"/>
    </row>
    <row r="42" spans="2:14" x14ac:dyDescent="0.25">
      <c r="B42" s="29" t="s">
        <v>15</v>
      </c>
      <c r="C42" s="29"/>
      <c r="D42" s="29"/>
      <c r="E42" s="29"/>
      <c r="K42" s="29" t="s">
        <v>15</v>
      </c>
      <c r="L42" s="29"/>
      <c r="M42" s="29"/>
      <c r="N42" s="29"/>
    </row>
    <row r="43" spans="2:14" x14ac:dyDescent="0.25">
      <c r="L43" s="30" t="s">
        <v>24</v>
      </c>
      <c r="M43" s="30"/>
      <c r="N43" s="30"/>
    </row>
    <row r="44" spans="2:14" ht="15.75" thickBot="1" x14ac:dyDescent="0.3">
      <c r="B44" s="1" t="s">
        <v>0</v>
      </c>
      <c r="C44" s="2" t="s">
        <v>11</v>
      </c>
      <c r="D44" s="10" t="s">
        <v>21</v>
      </c>
      <c r="E44" s="2" t="s">
        <v>12</v>
      </c>
      <c r="K44" s="1" t="s">
        <v>23</v>
      </c>
      <c r="L44" s="2" t="s">
        <v>13</v>
      </c>
      <c r="M44" s="10" t="s">
        <v>25</v>
      </c>
      <c r="N44" s="2" t="s">
        <v>26</v>
      </c>
    </row>
    <row r="45" spans="2:14" ht="16.5" thickTop="1" thickBot="1" x14ac:dyDescent="0.3">
      <c r="B45" s="4" t="s">
        <v>1</v>
      </c>
      <c r="C45" s="5">
        <v>1.1180555555555556E-2</v>
      </c>
      <c r="D45" s="11">
        <v>966</v>
      </c>
      <c r="E45" s="6">
        <f>(966*100)/8224</f>
        <v>11.746108949416342</v>
      </c>
      <c r="K45" s="4" t="s">
        <v>1</v>
      </c>
      <c r="L45" s="11">
        <f>SUM(M45,N45)</f>
        <v>59</v>
      </c>
      <c r="M45" s="11">
        <v>26</v>
      </c>
      <c r="N45" s="11">
        <v>33</v>
      </c>
    </row>
    <row r="46" spans="2:14" ht="16.5" thickTop="1" thickBot="1" x14ac:dyDescent="0.3">
      <c r="B46" s="4" t="s">
        <v>2</v>
      </c>
      <c r="C46" s="5">
        <v>1.834490740740741E-2</v>
      </c>
      <c r="D46" s="11">
        <v>1585</v>
      </c>
      <c r="E46" s="6">
        <f>(1585*100)/8224</f>
        <v>19.272859922178988</v>
      </c>
      <c r="K46" s="4" t="s">
        <v>2</v>
      </c>
      <c r="L46" s="11">
        <f>SUM(M46,N46)</f>
        <v>55</v>
      </c>
      <c r="M46" s="11">
        <v>27</v>
      </c>
      <c r="N46" s="11">
        <v>28</v>
      </c>
    </row>
    <row r="47" spans="2:14" ht="16.5" thickTop="1" thickBot="1" x14ac:dyDescent="0.3">
      <c r="B47" s="4" t="s">
        <v>3</v>
      </c>
      <c r="C47" s="5">
        <v>1.8333333333333333E-2</v>
      </c>
      <c r="D47" s="11">
        <v>1584</v>
      </c>
      <c r="E47" s="6">
        <f>(1584*100)/8224</f>
        <v>19.260700389105057</v>
      </c>
      <c r="K47" s="4" t="s">
        <v>3</v>
      </c>
      <c r="L47" s="11">
        <f t="shared" ref="L47:L54" si="1">SUM(M47,N47)</f>
        <v>42</v>
      </c>
      <c r="M47" s="11">
        <v>17</v>
      </c>
      <c r="N47" s="11">
        <v>25</v>
      </c>
    </row>
    <row r="48" spans="2:14" ht="16.5" thickTop="1" thickBot="1" x14ac:dyDescent="0.3">
      <c r="B48" s="4" t="s">
        <v>4</v>
      </c>
      <c r="C48" s="5">
        <v>9.9537037037037042E-4</v>
      </c>
      <c r="D48" s="11">
        <v>86</v>
      </c>
      <c r="E48" s="6">
        <f>(86*100)/8224</f>
        <v>1.0457198443579767</v>
      </c>
      <c r="K48" s="4" t="s">
        <v>4</v>
      </c>
      <c r="L48" s="11">
        <f t="shared" si="1"/>
        <v>7</v>
      </c>
      <c r="M48" s="11">
        <v>0</v>
      </c>
      <c r="N48" s="11">
        <v>7</v>
      </c>
    </row>
    <row r="49" spans="2:14" ht="16.5" thickTop="1" thickBot="1" x14ac:dyDescent="0.3">
      <c r="B49" s="4" t="s">
        <v>5</v>
      </c>
      <c r="C49" s="5">
        <v>1.0763888888888891E-2</v>
      </c>
      <c r="D49" s="11">
        <v>930</v>
      </c>
      <c r="E49" s="6">
        <f>(930*100)/8224</f>
        <v>11.308365758754864</v>
      </c>
      <c r="K49" s="4" t="s">
        <v>5</v>
      </c>
      <c r="L49" s="11">
        <f t="shared" si="1"/>
        <v>32</v>
      </c>
      <c r="M49" s="11">
        <v>9</v>
      </c>
      <c r="N49" s="11">
        <v>23</v>
      </c>
    </row>
    <row r="50" spans="2:14" ht="16.5" thickTop="1" thickBot="1" x14ac:dyDescent="0.3">
      <c r="B50" s="4" t="s">
        <v>6</v>
      </c>
      <c r="C50" s="5">
        <v>1.8784722222222223E-2</v>
      </c>
      <c r="D50" s="11">
        <v>1623</v>
      </c>
      <c r="E50" s="6">
        <f>(1623*100)/8224</f>
        <v>19.734922178988327</v>
      </c>
      <c r="K50" s="4" t="s">
        <v>6</v>
      </c>
      <c r="L50" s="11">
        <f t="shared" si="1"/>
        <v>48</v>
      </c>
      <c r="M50" s="11">
        <v>19</v>
      </c>
      <c r="N50" s="11">
        <v>29</v>
      </c>
    </row>
    <row r="51" spans="2:14" ht="16.5" thickTop="1" thickBot="1" x14ac:dyDescent="0.3">
      <c r="B51" s="4" t="s">
        <v>7</v>
      </c>
      <c r="C51" s="5">
        <v>8.2175925925925917E-4</v>
      </c>
      <c r="D51" s="11">
        <v>71</v>
      </c>
      <c r="E51" s="6">
        <f>(71*100)/8224</f>
        <v>0.86332684824902728</v>
      </c>
      <c r="K51" s="4" t="s">
        <v>7</v>
      </c>
      <c r="L51" s="11">
        <f t="shared" si="1"/>
        <v>6</v>
      </c>
      <c r="M51" s="11">
        <v>0</v>
      </c>
      <c r="N51" s="11">
        <v>6</v>
      </c>
    </row>
    <row r="52" spans="2:14" ht="16.5" thickTop="1" thickBot="1" x14ac:dyDescent="0.3">
      <c r="B52" s="4" t="s">
        <v>8</v>
      </c>
      <c r="C52" s="5">
        <v>4.5138888888888893E-3</v>
      </c>
      <c r="D52" s="11">
        <v>390</v>
      </c>
      <c r="E52" s="6">
        <f>(390*100)/8224</f>
        <v>4.7422178988326849</v>
      </c>
      <c r="K52" s="4" t="s">
        <v>8</v>
      </c>
      <c r="L52" s="11">
        <f t="shared" si="1"/>
        <v>24</v>
      </c>
      <c r="M52" s="11">
        <v>6</v>
      </c>
      <c r="N52" s="11">
        <v>18</v>
      </c>
    </row>
    <row r="53" spans="2:14" ht="16.5" thickTop="1" thickBot="1" x14ac:dyDescent="0.3">
      <c r="B53" s="4" t="s">
        <v>9</v>
      </c>
      <c r="C53" s="5">
        <v>1.0138888888888888E-2</v>
      </c>
      <c r="D53" s="11">
        <v>876</v>
      </c>
      <c r="E53" s="6">
        <f>(876*100)/8224</f>
        <v>10.651750972762645</v>
      </c>
      <c r="K53" s="4" t="s">
        <v>9</v>
      </c>
      <c r="L53" s="11">
        <f t="shared" si="1"/>
        <v>20</v>
      </c>
      <c r="M53" s="11">
        <v>4</v>
      </c>
      <c r="N53" s="11">
        <v>16</v>
      </c>
    </row>
    <row r="54" spans="2:14" ht="16.5" thickTop="1" thickBot="1" x14ac:dyDescent="0.3">
      <c r="B54" s="4" t="s">
        <v>10</v>
      </c>
      <c r="C54" s="5">
        <v>1.3078703703703705E-3</v>
      </c>
      <c r="D54" s="11">
        <v>113</v>
      </c>
      <c r="E54" s="6">
        <f>(113*100)/8224</f>
        <v>1.3740272373540856</v>
      </c>
      <c r="K54" s="4" t="s">
        <v>10</v>
      </c>
      <c r="L54" s="11">
        <f t="shared" si="1"/>
        <v>16</v>
      </c>
      <c r="M54" s="11">
        <v>4</v>
      </c>
      <c r="N54" s="11">
        <v>12</v>
      </c>
    </row>
    <row r="55" spans="2:14" ht="16.5" thickTop="1" thickBot="1" x14ac:dyDescent="0.3">
      <c r="B55" s="7" t="s">
        <v>13</v>
      </c>
      <c r="C55" s="5">
        <v>9.5185185185185192E-2</v>
      </c>
      <c r="D55" s="11">
        <f>SUM(D45:D54)</f>
        <v>8224</v>
      </c>
      <c r="E55" s="6">
        <f>SUM(E45:E54)</f>
        <v>100</v>
      </c>
      <c r="K55" s="7" t="s">
        <v>13</v>
      </c>
      <c r="L55" s="11">
        <f>SUM(L45:L54)</f>
        <v>309</v>
      </c>
      <c r="M55" s="11">
        <f t="shared" ref="M55:N55" si="2">SUM(M45:M54)</f>
        <v>112</v>
      </c>
      <c r="N55" s="11">
        <f t="shared" si="2"/>
        <v>197</v>
      </c>
    </row>
    <row r="56" spans="2:14" ht="15.75" thickTop="1" x14ac:dyDescent="0.25"/>
  </sheetData>
  <mergeCells count="13">
    <mergeCell ref="K40:N40"/>
    <mergeCell ref="K41:N41"/>
    <mergeCell ref="K42:N42"/>
    <mergeCell ref="L43:N43"/>
    <mergeCell ref="B40:E40"/>
    <mergeCell ref="B41:E41"/>
    <mergeCell ref="B42:E42"/>
    <mergeCell ref="K2:N2"/>
    <mergeCell ref="K3:N3"/>
    <mergeCell ref="K4:N4"/>
    <mergeCell ref="B2:E2"/>
    <mergeCell ref="B3:E3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opLeftCell="B4" workbookViewId="0">
      <selection activeCell="Y53" sqref="Y53"/>
    </sheetView>
  </sheetViews>
  <sheetFormatPr baseColWidth="10" defaultRowHeight="15" x14ac:dyDescent="0.25"/>
  <cols>
    <col min="2" max="2" width="45.28515625" customWidth="1"/>
    <col min="3" max="3" width="21" customWidth="1"/>
    <col min="4" max="4" width="13.140625" customWidth="1"/>
    <col min="5" max="5" width="14.42578125" customWidth="1"/>
    <col min="6" max="6" width="5.140625" hidden="1" customWidth="1"/>
    <col min="7" max="7" width="13.28515625" style="13" customWidth="1"/>
  </cols>
  <sheetData>
    <row r="1" spans="2:7" x14ac:dyDescent="0.25">
      <c r="F1" s="9"/>
    </row>
    <row r="2" spans="2:7" x14ac:dyDescent="0.25">
      <c r="B2" s="29" t="s">
        <v>14</v>
      </c>
      <c r="C2" s="29"/>
      <c r="D2" s="29"/>
      <c r="E2" s="29"/>
      <c r="F2" s="29"/>
    </row>
    <row r="3" spans="2:7" x14ac:dyDescent="0.25">
      <c r="B3" s="29" t="s">
        <v>27</v>
      </c>
      <c r="C3" s="29"/>
      <c r="D3" s="29"/>
      <c r="E3" s="29"/>
      <c r="F3" s="29"/>
    </row>
    <row r="4" spans="2:7" x14ac:dyDescent="0.25">
      <c r="B4" s="29" t="s">
        <v>15</v>
      </c>
      <c r="C4" s="29"/>
      <c r="D4" s="29"/>
      <c r="E4" s="29"/>
      <c r="F4" s="29"/>
    </row>
    <row r="6" spans="2:7" x14ac:dyDescent="0.25">
      <c r="D6" s="30" t="s">
        <v>24</v>
      </c>
      <c r="E6" s="30"/>
      <c r="F6" s="30"/>
      <c r="G6" s="30"/>
    </row>
    <row r="7" spans="2:7" ht="15.75" thickBot="1" x14ac:dyDescent="0.3">
      <c r="B7" s="1" t="s">
        <v>20</v>
      </c>
      <c r="C7" s="1" t="s">
        <v>33</v>
      </c>
      <c r="D7" s="2" t="s">
        <v>34</v>
      </c>
      <c r="E7" s="2" t="s">
        <v>35</v>
      </c>
      <c r="F7" s="12" t="s">
        <v>21</v>
      </c>
      <c r="G7" s="8" t="s">
        <v>36</v>
      </c>
    </row>
    <row r="8" spans="2:7" ht="16.5" thickTop="1" thickBot="1" x14ac:dyDescent="0.3">
      <c r="B8" s="4" t="s">
        <v>1</v>
      </c>
      <c r="C8" s="4" t="s">
        <v>28</v>
      </c>
      <c r="D8" s="11">
        <v>40</v>
      </c>
      <c r="E8" s="5">
        <v>1.5729166666666666E-2</v>
      </c>
      <c r="F8" s="11">
        <v>1359</v>
      </c>
      <c r="G8" s="6">
        <f>(F8*100)/4592</f>
        <v>29.594947735191639</v>
      </c>
    </row>
    <row r="9" spans="2:7" ht="16.5" thickTop="1" thickBot="1" x14ac:dyDescent="0.3">
      <c r="B9" s="4"/>
      <c r="C9" s="4" t="s">
        <v>29</v>
      </c>
      <c r="D9" s="11">
        <v>2</v>
      </c>
      <c r="E9" s="5">
        <v>2.2280092592592591E-2</v>
      </c>
      <c r="F9" s="11">
        <v>1925</v>
      </c>
      <c r="G9" s="6">
        <f t="shared" ref="G9:G11" si="0">(F9*100)/4592</f>
        <v>41.920731707317074</v>
      </c>
    </row>
    <row r="10" spans="2:7" ht="16.5" thickTop="1" thickBot="1" x14ac:dyDescent="0.3">
      <c r="B10" s="4"/>
      <c r="C10" s="4" t="s">
        <v>30</v>
      </c>
      <c r="D10" s="11">
        <v>5</v>
      </c>
      <c r="E10" s="5">
        <v>5.8564814814814825E-3</v>
      </c>
      <c r="F10" s="11">
        <v>506</v>
      </c>
      <c r="G10" s="6">
        <f t="shared" si="0"/>
        <v>11.019163763066203</v>
      </c>
    </row>
    <row r="11" spans="2:7" ht="16.5" thickTop="1" thickBot="1" x14ac:dyDescent="0.3">
      <c r="B11" s="4"/>
      <c r="C11" s="4" t="s">
        <v>31</v>
      </c>
      <c r="D11" s="11">
        <v>12</v>
      </c>
      <c r="E11" s="5">
        <v>9.2824074074074076E-3</v>
      </c>
      <c r="F11" s="11">
        <v>802</v>
      </c>
      <c r="G11" s="6">
        <f t="shared" si="0"/>
        <v>17.465156794425088</v>
      </c>
    </row>
    <row r="12" spans="2:7" ht="16.5" thickTop="1" thickBot="1" x14ac:dyDescent="0.3">
      <c r="B12" s="4"/>
      <c r="C12" s="4" t="s">
        <v>32</v>
      </c>
      <c r="D12" s="11">
        <v>0</v>
      </c>
      <c r="E12" s="5">
        <v>0</v>
      </c>
      <c r="F12" s="11">
        <v>0</v>
      </c>
      <c r="G12" s="6">
        <f>(F12*100)/4592</f>
        <v>0</v>
      </c>
    </row>
    <row r="13" spans="2:7" ht="16.5" thickTop="1" thickBot="1" x14ac:dyDescent="0.3">
      <c r="B13" s="14" t="s">
        <v>2</v>
      </c>
      <c r="C13" s="14" t="s">
        <v>28</v>
      </c>
      <c r="D13" s="15">
        <v>39</v>
      </c>
      <c r="E13" s="16">
        <v>1.6099537037037037E-2</v>
      </c>
      <c r="F13" s="15">
        <v>1391</v>
      </c>
      <c r="G13" s="17">
        <f>(F13*100)/8052</f>
        <v>17.275211127670143</v>
      </c>
    </row>
    <row r="14" spans="2:7" ht="16.5" thickTop="1" thickBot="1" x14ac:dyDescent="0.3">
      <c r="B14" s="14"/>
      <c r="C14" s="14" t="s">
        <v>29</v>
      </c>
      <c r="D14" s="15">
        <v>5</v>
      </c>
      <c r="E14" s="16">
        <v>6.8032407407407403E-2</v>
      </c>
      <c r="F14" s="15">
        <v>5878</v>
      </c>
      <c r="G14" s="17">
        <f t="shared" ref="G14:G17" si="1">(F14*100)/8052</f>
        <v>73.000496770988576</v>
      </c>
    </row>
    <row r="15" spans="2:7" ht="16.5" thickTop="1" thickBot="1" x14ac:dyDescent="0.3">
      <c r="B15" s="14"/>
      <c r="C15" s="14" t="s">
        <v>30</v>
      </c>
      <c r="D15" s="15">
        <v>4</v>
      </c>
      <c r="E15" s="16">
        <v>6.3657407407407404E-3</v>
      </c>
      <c r="F15" s="15">
        <v>550</v>
      </c>
      <c r="G15" s="17">
        <f t="shared" si="1"/>
        <v>6.8306010928961749</v>
      </c>
    </row>
    <row r="16" spans="2:7" ht="16.5" thickTop="1" thickBot="1" x14ac:dyDescent="0.3">
      <c r="B16" s="14"/>
      <c r="C16" s="14" t="s">
        <v>31</v>
      </c>
      <c r="D16" s="15">
        <v>7</v>
      </c>
      <c r="E16" s="16">
        <v>2.6967592592592594E-3</v>
      </c>
      <c r="F16" s="15">
        <v>233</v>
      </c>
      <c r="G16" s="17">
        <f t="shared" si="1"/>
        <v>2.8936910084451068</v>
      </c>
    </row>
    <row r="17" spans="2:7" ht="16.5" thickTop="1" thickBot="1" x14ac:dyDescent="0.3">
      <c r="B17" s="14"/>
      <c r="C17" s="14" t="s">
        <v>32</v>
      </c>
      <c r="D17" s="15">
        <v>0</v>
      </c>
      <c r="E17" s="16">
        <v>0</v>
      </c>
      <c r="F17" s="15">
        <v>0</v>
      </c>
      <c r="G17" s="17">
        <f t="shared" si="1"/>
        <v>0</v>
      </c>
    </row>
    <row r="18" spans="2:7" ht="16.5" thickTop="1" thickBot="1" x14ac:dyDescent="0.3">
      <c r="B18" s="4" t="s">
        <v>3</v>
      </c>
      <c r="C18" s="4" t="s">
        <v>28</v>
      </c>
      <c r="D18" s="11">
        <v>26</v>
      </c>
      <c r="E18" s="5">
        <v>1.1296296296296296E-2</v>
      </c>
      <c r="F18" s="11">
        <v>976</v>
      </c>
      <c r="G18" s="6">
        <f>(F18*100)/4200</f>
        <v>23.238095238095237</v>
      </c>
    </row>
    <row r="19" spans="2:7" ht="16.5" thickTop="1" thickBot="1" x14ac:dyDescent="0.3">
      <c r="B19" s="4"/>
      <c r="C19" s="4" t="s">
        <v>29</v>
      </c>
      <c r="D19" s="11">
        <v>4</v>
      </c>
      <c r="E19" s="5">
        <v>2.9768518518518517E-2</v>
      </c>
      <c r="F19" s="11">
        <v>2572</v>
      </c>
      <c r="G19" s="6">
        <f t="shared" ref="G19:G22" si="2">(F19*100)/4200</f>
        <v>61.238095238095241</v>
      </c>
    </row>
    <row r="20" spans="2:7" ht="16.5" thickTop="1" thickBot="1" x14ac:dyDescent="0.3">
      <c r="B20" s="4"/>
      <c r="C20" s="4" t="s">
        <v>30</v>
      </c>
      <c r="D20" s="11">
        <v>3</v>
      </c>
      <c r="E20" s="5">
        <v>2.7662037037037034E-3</v>
      </c>
      <c r="F20" s="11">
        <v>239</v>
      </c>
      <c r="G20" s="6">
        <f t="shared" si="2"/>
        <v>5.6904761904761907</v>
      </c>
    </row>
    <row r="21" spans="2:7" ht="16.5" thickTop="1" thickBot="1" x14ac:dyDescent="0.3">
      <c r="B21" s="4"/>
      <c r="C21" s="4" t="s">
        <v>31</v>
      </c>
      <c r="D21" s="11">
        <v>9</v>
      </c>
      <c r="E21" s="5">
        <v>4.7800925925925919E-3</v>
      </c>
      <c r="F21" s="11">
        <v>413</v>
      </c>
      <c r="G21" s="6">
        <f t="shared" si="2"/>
        <v>9.8333333333333339</v>
      </c>
    </row>
    <row r="22" spans="2:7" ht="16.5" thickTop="1" thickBot="1" x14ac:dyDescent="0.3">
      <c r="B22" s="4"/>
      <c r="C22" s="4" t="s">
        <v>32</v>
      </c>
      <c r="D22" s="11">
        <v>0</v>
      </c>
      <c r="E22" s="5">
        <v>0</v>
      </c>
      <c r="F22" s="11">
        <v>0</v>
      </c>
      <c r="G22" s="6">
        <f t="shared" si="2"/>
        <v>0</v>
      </c>
    </row>
    <row r="23" spans="2:7" ht="16.5" thickTop="1" thickBot="1" x14ac:dyDescent="0.3">
      <c r="B23" s="14" t="s">
        <v>4</v>
      </c>
      <c r="C23" s="14" t="s">
        <v>28</v>
      </c>
      <c r="D23" s="15">
        <v>5</v>
      </c>
      <c r="E23" s="16">
        <v>9.3750000000000007E-4</v>
      </c>
      <c r="F23" s="15">
        <v>81</v>
      </c>
      <c r="G23" s="17">
        <f>(F23*100)/86</f>
        <v>94.186046511627907</v>
      </c>
    </row>
    <row r="24" spans="2:7" ht="16.5" thickTop="1" thickBot="1" x14ac:dyDescent="0.3">
      <c r="B24" s="14"/>
      <c r="C24" s="14" t="s">
        <v>29</v>
      </c>
      <c r="D24" s="15">
        <v>0</v>
      </c>
      <c r="E24" s="16">
        <v>0</v>
      </c>
      <c r="F24" s="15">
        <v>0</v>
      </c>
      <c r="G24" s="17">
        <f t="shared" ref="G24:G27" si="3">(F24*100)/86</f>
        <v>0</v>
      </c>
    </row>
    <row r="25" spans="2:7" ht="16.5" thickTop="1" thickBot="1" x14ac:dyDescent="0.3">
      <c r="B25" s="14"/>
      <c r="C25" s="14" t="s">
        <v>30</v>
      </c>
      <c r="D25" s="15">
        <v>0</v>
      </c>
      <c r="E25" s="16">
        <v>0</v>
      </c>
      <c r="F25" s="15">
        <v>0</v>
      </c>
      <c r="G25" s="17">
        <f t="shared" si="3"/>
        <v>0</v>
      </c>
    </row>
    <row r="26" spans="2:7" ht="16.5" thickTop="1" thickBot="1" x14ac:dyDescent="0.3">
      <c r="B26" s="14"/>
      <c r="C26" s="14" t="s">
        <v>31</v>
      </c>
      <c r="D26" s="15">
        <v>2</v>
      </c>
      <c r="E26" s="16">
        <v>5.7870370370370366E-5</v>
      </c>
      <c r="F26" s="15">
        <v>5</v>
      </c>
      <c r="G26" s="17">
        <f t="shared" si="3"/>
        <v>5.8139534883720927</v>
      </c>
    </row>
    <row r="27" spans="2:7" ht="16.5" thickTop="1" thickBot="1" x14ac:dyDescent="0.3">
      <c r="B27" s="14"/>
      <c r="C27" s="14" t="s">
        <v>32</v>
      </c>
      <c r="D27" s="15">
        <v>0</v>
      </c>
      <c r="E27" s="16">
        <v>0</v>
      </c>
      <c r="F27" s="15">
        <v>0</v>
      </c>
      <c r="G27" s="17">
        <f t="shared" si="3"/>
        <v>0</v>
      </c>
    </row>
    <row r="28" spans="2:7" ht="16.5" thickTop="1" thickBot="1" x14ac:dyDescent="0.3">
      <c r="B28" s="4" t="s">
        <v>5</v>
      </c>
      <c r="C28" s="4" t="s">
        <v>28</v>
      </c>
      <c r="D28" s="11">
        <v>22</v>
      </c>
      <c r="E28" s="5">
        <v>7.013888888888889E-3</v>
      </c>
      <c r="F28" s="18">
        <v>606</v>
      </c>
      <c r="G28" s="19">
        <f>(F28*100)/3102</f>
        <v>19.535783365570598</v>
      </c>
    </row>
    <row r="29" spans="2:7" ht="16.5" thickTop="1" thickBot="1" x14ac:dyDescent="0.3">
      <c r="B29" s="4"/>
      <c r="C29" s="4" t="s">
        <v>29</v>
      </c>
      <c r="D29" s="11">
        <v>3</v>
      </c>
      <c r="E29" s="5">
        <v>2.6712962962962966E-2</v>
      </c>
      <c r="F29" s="18">
        <v>2308</v>
      </c>
      <c r="G29" s="19">
        <f t="shared" ref="G29:G32" si="4">(F29*100)/3102</f>
        <v>74.403610573823343</v>
      </c>
    </row>
    <row r="30" spans="2:7" ht="16.5" thickTop="1" thickBot="1" x14ac:dyDescent="0.3">
      <c r="B30" s="4"/>
      <c r="C30" s="4" t="s">
        <v>30</v>
      </c>
      <c r="D30" s="11">
        <v>1</v>
      </c>
      <c r="E30" s="5">
        <v>8.6805555555555551E-4</v>
      </c>
      <c r="F30" s="18">
        <v>75</v>
      </c>
      <c r="G30" s="19">
        <f t="shared" si="4"/>
        <v>2.4177949709864603</v>
      </c>
    </row>
    <row r="31" spans="2:7" ht="16.5" thickTop="1" thickBot="1" x14ac:dyDescent="0.3">
      <c r="B31" s="4"/>
      <c r="C31" s="4" t="s">
        <v>31</v>
      </c>
      <c r="D31" s="11">
        <v>6</v>
      </c>
      <c r="E31" s="5">
        <v>1.3078703703703705E-3</v>
      </c>
      <c r="F31" s="18">
        <v>113</v>
      </c>
      <c r="G31" s="19">
        <f t="shared" si="4"/>
        <v>3.6428110896196002</v>
      </c>
    </row>
    <row r="32" spans="2:7" ht="16.5" thickTop="1" thickBot="1" x14ac:dyDescent="0.3">
      <c r="B32" s="4"/>
      <c r="C32" s="4" t="s">
        <v>32</v>
      </c>
      <c r="D32" s="11">
        <v>0</v>
      </c>
      <c r="E32" s="5">
        <v>0</v>
      </c>
      <c r="F32" s="18">
        <v>0</v>
      </c>
      <c r="G32" s="19">
        <f t="shared" si="4"/>
        <v>0</v>
      </c>
    </row>
    <row r="33" spans="2:7" ht="16.5" thickTop="1" thickBot="1" x14ac:dyDescent="0.3">
      <c r="B33" s="14" t="s">
        <v>6</v>
      </c>
      <c r="C33" s="14" t="s">
        <v>28</v>
      </c>
      <c r="D33" s="15">
        <v>30</v>
      </c>
      <c r="E33" s="16">
        <v>1.0416666666666666E-2</v>
      </c>
      <c r="F33" s="15">
        <v>900</v>
      </c>
      <c r="G33" s="17">
        <f>(F33*100)/4009</f>
        <v>22.449488650536292</v>
      </c>
    </row>
    <row r="34" spans="2:7" ht="16.5" thickTop="1" thickBot="1" x14ac:dyDescent="0.3">
      <c r="B34" s="14"/>
      <c r="C34" s="14" t="s">
        <v>29</v>
      </c>
      <c r="D34" s="15">
        <v>4</v>
      </c>
      <c r="E34" s="16">
        <v>2.4733796296296295E-2</v>
      </c>
      <c r="F34" s="15">
        <v>2137</v>
      </c>
      <c r="G34" s="17">
        <f t="shared" ref="G34:G37" si="5">(F34*100)/4009</f>
        <v>53.305063606884509</v>
      </c>
    </row>
    <row r="35" spans="2:7" ht="16.5" thickTop="1" thickBot="1" x14ac:dyDescent="0.3">
      <c r="B35" s="14"/>
      <c r="C35" s="14" t="s">
        <v>30</v>
      </c>
      <c r="D35" s="15">
        <v>4</v>
      </c>
      <c r="E35" s="16">
        <v>4.8148148148148152E-3</v>
      </c>
      <c r="F35" s="15">
        <v>416</v>
      </c>
      <c r="G35" s="17">
        <f t="shared" si="5"/>
        <v>10.376652531803442</v>
      </c>
    </row>
    <row r="36" spans="2:7" ht="16.5" thickTop="1" thickBot="1" x14ac:dyDescent="0.3">
      <c r="B36" s="14"/>
      <c r="C36" s="14" t="s">
        <v>31</v>
      </c>
      <c r="D36" s="15">
        <v>10</v>
      </c>
      <c r="E36" s="16">
        <v>6.4351851851851861E-3</v>
      </c>
      <c r="F36" s="15">
        <v>556</v>
      </c>
      <c r="G36" s="17">
        <f t="shared" si="5"/>
        <v>13.868795210775755</v>
      </c>
    </row>
    <row r="37" spans="2:7" ht="16.5" thickTop="1" thickBot="1" x14ac:dyDescent="0.3">
      <c r="B37" s="14"/>
      <c r="C37" s="14" t="s">
        <v>32</v>
      </c>
      <c r="D37" s="15">
        <v>0</v>
      </c>
      <c r="E37" s="16">
        <v>0</v>
      </c>
      <c r="F37" s="15">
        <v>0</v>
      </c>
      <c r="G37" s="17">
        <f t="shared" si="5"/>
        <v>0</v>
      </c>
    </row>
    <row r="38" spans="2:7" ht="16.5" thickTop="1" thickBot="1" x14ac:dyDescent="0.3">
      <c r="B38" s="4" t="s">
        <v>7</v>
      </c>
      <c r="C38" s="4" t="s">
        <v>28</v>
      </c>
      <c r="D38" s="11">
        <v>3</v>
      </c>
      <c r="E38" s="5">
        <v>1.6203703703703703E-4</v>
      </c>
      <c r="F38" s="11">
        <v>14</v>
      </c>
      <c r="G38" s="19">
        <f>(F38*100)/71</f>
        <v>19.718309859154928</v>
      </c>
    </row>
    <row r="39" spans="2:7" ht="16.5" thickTop="1" thickBot="1" x14ac:dyDescent="0.3">
      <c r="B39" s="4"/>
      <c r="C39" s="4" t="s">
        <v>29</v>
      </c>
      <c r="D39" s="11">
        <v>0</v>
      </c>
      <c r="E39" s="5">
        <v>0</v>
      </c>
      <c r="F39" s="11">
        <v>0</v>
      </c>
      <c r="G39" s="19">
        <f t="shared" ref="G39:G42" si="6">(F39*100)/71</f>
        <v>0</v>
      </c>
    </row>
    <row r="40" spans="2:7" ht="16.5" thickTop="1" thickBot="1" x14ac:dyDescent="0.3">
      <c r="B40" s="4"/>
      <c r="C40" s="4" t="s">
        <v>30</v>
      </c>
      <c r="D40" s="11">
        <v>0</v>
      </c>
      <c r="E40" s="5">
        <v>0</v>
      </c>
      <c r="F40" s="11">
        <v>0</v>
      </c>
      <c r="G40" s="19">
        <f t="shared" si="6"/>
        <v>0</v>
      </c>
    </row>
    <row r="41" spans="2:7" ht="16.5" thickTop="1" thickBot="1" x14ac:dyDescent="0.3">
      <c r="B41" s="4"/>
      <c r="C41" s="4" t="s">
        <v>31</v>
      </c>
      <c r="D41" s="11">
        <v>3</v>
      </c>
      <c r="E41" s="5">
        <v>6.5972222222222213E-4</v>
      </c>
      <c r="F41" s="11">
        <v>57</v>
      </c>
      <c r="G41" s="19">
        <f t="shared" si="6"/>
        <v>80.281690140845072</v>
      </c>
    </row>
    <row r="42" spans="2:7" ht="16.5" thickTop="1" thickBot="1" x14ac:dyDescent="0.3">
      <c r="B42" s="4"/>
      <c r="C42" s="4" t="s">
        <v>32</v>
      </c>
      <c r="D42" s="11">
        <v>0</v>
      </c>
      <c r="E42" s="5">
        <v>0</v>
      </c>
      <c r="F42" s="11">
        <v>0</v>
      </c>
      <c r="G42" s="19">
        <f t="shared" si="6"/>
        <v>0</v>
      </c>
    </row>
    <row r="43" spans="2:7" ht="16.5" thickTop="1" thickBot="1" x14ac:dyDescent="0.3">
      <c r="B43" s="14" t="s">
        <v>8</v>
      </c>
      <c r="C43" s="14" t="s">
        <v>28</v>
      </c>
      <c r="D43" s="15">
        <v>15</v>
      </c>
      <c r="E43" s="16">
        <v>4.0162037037037033E-3</v>
      </c>
      <c r="F43" s="15">
        <v>347</v>
      </c>
      <c r="G43" s="17">
        <f>(F43*100)/1821</f>
        <v>19.055464030752333</v>
      </c>
    </row>
    <row r="44" spans="2:7" ht="16.5" thickTop="1" thickBot="1" x14ac:dyDescent="0.3">
      <c r="B44" s="14"/>
      <c r="C44" s="14" t="s">
        <v>29</v>
      </c>
      <c r="D44" s="15">
        <v>1</v>
      </c>
      <c r="E44" s="16">
        <v>1.4398148148148148E-2</v>
      </c>
      <c r="F44" s="15">
        <v>1244</v>
      </c>
      <c r="G44" s="17">
        <f t="shared" ref="G44:G47" si="7">(F44*100)/1821</f>
        <v>68.314113124656785</v>
      </c>
    </row>
    <row r="45" spans="2:7" ht="16.5" thickTop="1" thickBot="1" x14ac:dyDescent="0.3">
      <c r="B45" s="14"/>
      <c r="C45" s="14" t="s">
        <v>30</v>
      </c>
      <c r="D45" s="15">
        <v>1</v>
      </c>
      <c r="E45" s="16">
        <v>4.9768518518518521E-4</v>
      </c>
      <c r="F45" s="15">
        <v>43</v>
      </c>
      <c r="G45" s="17">
        <f t="shared" si="7"/>
        <v>2.3613399231191652</v>
      </c>
    </row>
    <row r="46" spans="2:7" ht="16.5" thickTop="1" thickBot="1" x14ac:dyDescent="0.3">
      <c r="B46" s="14"/>
      <c r="C46" s="14" t="s">
        <v>31</v>
      </c>
      <c r="D46" s="15">
        <v>7</v>
      </c>
      <c r="E46" s="16">
        <v>2.1643518518518518E-3</v>
      </c>
      <c r="F46" s="15">
        <v>187</v>
      </c>
      <c r="G46" s="17">
        <f t="shared" si="7"/>
        <v>10.269082921471719</v>
      </c>
    </row>
    <row r="47" spans="2:7" ht="16.5" thickTop="1" thickBot="1" x14ac:dyDescent="0.3">
      <c r="B47" s="14"/>
      <c r="C47" s="14" t="s">
        <v>32</v>
      </c>
      <c r="D47" s="15">
        <v>0</v>
      </c>
      <c r="E47" s="16">
        <v>0</v>
      </c>
      <c r="F47" s="15">
        <v>0</v>
      </c>
      <c r="G47" s="17">
        <f t="shared" si="7"/>
        <v>0</v>
      </c>
    </row>
    <row r="48" spans="2:7" ht="16.5" thickTop="1" thickBot="1" x14ac:dyDescent="0.3">
      <c r="B48" s="4" t="s">
        <v>9</v>
      </c>
      <c r="C48" s="4" t="s">
        <v>28</v>
      </c>
      <c r="D48" s="11">
        <v>14</v>
      </c>
      <c r="E48" s="5">
        <v>3.7962962962962963E-3</v>
      </c>
      <c r="F48" s="11">
        <v>328</v>
      </c>
      <c r="G48" s="19">
        <f>(F48*100)/1043</f>
        <v>31.447746883988493</v>
      </c>
    </row>
    <row r="49" spans="2:7" ht="16.5" thickTop="1" thickBot="1" x14ac:dyDescent="0.3">
      <c r="B49" s="4"/>
      <c r="C49" s="4" t="s">
        <v>29</v>
      </c>
      <c r="D49" s="11">
        <v>1</v>
      </c>
      <c r="E49" s="5">
        <v>7.013888888888889E-3</v>
      </c>
      <c r="F49" s="11">
        <v>606</v>
      </c>
      <c r="G49" s="19">
        <f t="shared" ref="G49:G52" si="8">(F49*100)/1043</f>
        <v>58.101629913710454</v>
      </c>
    </row>
    <row r="50" spans="2:7" ht="16.5" thickTop="1" thickBot="1" x14ac:dyDescent="0.3">
      <c r="B50" s="4"/>
      <c r="C50" s="4" t="s">
        <v>30</v>
      </c>
      <c r="D50" s="11">
        <v>0</v>
      </c>
      <c r="E50" s="5">
        <v>0</v>
      </c>
      <c r="F50" s="11">
        <v>0</v>
      </c>
      <c r="G50" s="19">
        <f t="shared" si="8"/>
        <v>0</v>
      </c>
    </row>
    <row r="51" spans="2:7" ht="16.5" thickTop="1" thickBot="1" x14ac:dyDescent="0.3">
      <c r="B51" s="4"/>
      <c r="C51" s="4" t="s">
        <v>31</v>
      </c>
      <c r="D51" s="11">
        <v>5</v>
      </c>
      <c r="E51" s="5">
        <v>1.261574074074074E-3</v>
      </c>
      <c r="F51" s="11">
        <v>109</v>
      </c>
      <c r="G51" s="19">
        <f t="shared" si="8"/>
        <v>10.450623202301054</v>
      </c>
    </row>
    <row r="52" spans="2:7" ht="16.5" thickTop="1" thickBot="1" x14ac:dyDescent="0.3">
      <c r="B52" s="4"/>
      <c r="C52" s="4" t="s">
        <v>32</v>
      </c>
      <c r="D52" s="11">
        <v>0</v>
      </c>
      <c r="E52" s="5">
        <v>0</v>
      </c>
      <c r="F52" s="11">
        <v>0</v>
      </c>
      <c r="G52" s="19">
        <f t="shared" si="8"/>
        <v>0</v>
      </c>
    </row>
    <row r="53" spans="2:7" ht="16.5" thickTop="1" thickBot="1" x14ac:dyDescent="0.3">
      <c r="B53" s="14" t="s">
        <v>10</v>
      </c>
      <c r="C53" s="14" t="s">
        <v>28</v>
      </c>
      <c r="D53" s="15">
        <v>12</v>
      </c>
      <c r="E53" s="16">
        <v>2.1180555555555553E-3</v>
      </c>
      <c r="F53" s="15">
        <v>183</v>
      </c>
      <c r="G53" s="19">
        <f>(F53*100)/254</f>
        <v>72.047244094488192</v>
      </c>
    </row>
    <row r="54" spans="2:7" ht="16.5" thickTop="1" thickBot="1" x14ac:dyDescent="0.3">
      <c r="B54" s="14"/>
      <c r="C54" s="14" t="s">
        <v>29</v>
      </c>
      <c r="D54" s="15">
        <v>0</v>
      </c>
      <c r="E54" s="16">
        <v>0</v>
      </c>
      <c r="F54" s="15">
        <v>0</v>
      </c>
      <c r="G54" s="19">
        <f t="shared" ref="G54:G57" si="9">(F54*100)/254</f>
        <v>0</v>
      </c>
    </row>
    <row r="55" spans="2:7" ht="16.5" thickTop="1" thickBot="1" x14ac:dyDescent="0.3">
      <c r="B55" s="14"/>
      <c r="C55" s="14" t="s">
        <v>30</v>
      </c>
      <c r="D55" s="15">
        <v>0</v>
      </c>
      <c r="E55" s="16">
        <v>0</v>
      </c>
      <c r="F55" s="15">
        <v>0</v>
      </c>
      <c r="G55" s="19">
        <f t="shared" si="9"/>
        <v>0</v>
      </c>
    </row>
    <row r="56" spans="2:7" ht="16.5" thickTop="1" thickBot="1" x14ac:dyDescent="0.3">
      <c r="B56" s="14"/>
      <c r="C56" s="14" t="s">
        <v>31</v>
      </c>
      <c r="D56" s="15">
        <v>4</v>
      </c>
      <c r="E56" s="16">
        <v>8.2175925925925917E-4</v>
      </c>
      <c r="F56" s="15">
        <v>71</v>
      </c>
      <c r="G56" s="19">
        <f t="shared" si="9"/>
        <v>27.952755905511811</v>
      </c>
    </row>
    <row r="57" spans="2:7" ht="16.5" thickTop="1" thickBot="1" x14ac:dyDescent="0.3">
      <c r="B57" s="14"/>
      <c r="C57" s="14" t="s">
        <v>32</v>
      </c>
      <c r="D57" s="15">
        <v>0</v>
      </c>
      <c r="E57" s="16">
        <v>0</v>
      </c>
      <c r="F57" s="15">
        <v>0</v>
      </c>
      <c r="G57" s="19">
        <f t="shared" si="9"/>
        <v>0</v>
      </c>
    </row>
    <row r="58" spans="2:7" ht="16.5" thickTop="1" thickBot="1" x14ac:dyDescent="0.3">
      <c r="B58" s="7" t="s">
        <v>13</v>
      </c>
      <c r="C58" s="7"/>
      <c r="D58" s="11">
        <f>SUM(D8:D57)</f>
        <v>309</v>
      </c>
      <c r="E58" s="5">
        <v>0.31516203703703705</v>
      </c>
      <c r="F58" s="11">
        <f>SUM(F8:F57)</f>
        <v>27230</v>
      </c>
      <c r="G58" s="6"/>
    </row>
    <row r="59" spans="2:7" ht="15.75" thickTop="1" x14ac:dyDescent="0.25"/>
  </sheetData>
  <mergeCells count="4">
    <mergeCell ref="D6:G6"/>
    <mergeCell ref="B2:F2"/>
    <mergeCell ref="B3:F3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M25" sqref="M25"/>
    </sheetView>
  </sheetViews>
  <sheetFormatPr baseColWidth="10" defaultRowHeight="15" x14ac:dyDescent="0.25"/>
  <cols>
    <col min="2" max="2" width="40.85546875" customWidth="1"/>
    <col min="3" max="3" width="22.140625" customWidth="1"/>
    <col min="4" max="4" width="23" customWidth="1"/>
    <col min="5" max="5" width="20.5703125" customWidth="1"/>
    <col min="8" max="8" width="41.140625" customWidth="1"/>
    <col min="9" max="9" width="23.7109375" customWidth="1"/>
    <col min="10" max="10" width="19.5703125" customWidth="1"/>
    <col min="11" max="11" width="26.7109375" customWidth="1"/>
  </cols>
  <sheetData>
    <row r="1" spans="2:11" x14ac:dyDescent="0.25">
      <c r="D1" s="9"/>
      <c r="J1" s="9"/>
    </row>
    <row r="2" spans="2:11" x14ac:dyDescent="0.25">
      <c r="B2" s="29" t="s">
        <v>14</v>
      </c>
      <c r="C2" s="29"/>
      <c r="D2" s="29"/>
      <c r="E2" s="29"/>
      <c r="H2" s="29" t="s">
        <v>14</v>
      </c>
      <c r="I2" s="29"/>
      <c r="J2" s="29"/>
      <c r="K2" s="29"/>
    </row>
    <row r="3" spans="2:11" x14ac:dyDescent="0.25">
      <c r="B3" s="29" t="s">
        <v>40</v>
      </c>
      <c r="C3" s="29"/>
      <c r="D3" s="29"/>
      <c r="E3" s="29"/>
      <c r="H3" s="29" t="s">
        <v>43</v>
      </c>
      <c r="I3" s="29"/>
      <c r="J3" s="29"/>
      <c r="K3" s="29"/>
    </row>
    <row r="4" spans="2:11" x14ac:dyDescent="0.25">
      <c r="B4" s="29" t="s">
        <v>15</v>
      </c>
      <c r="C4" s="29"/>
      <c r="D4" s="29"/>
      <c r="E4" s="29"/>
      <c r="H4" s="29" t="s">
        <v>15</v>
      </c>
      <c r="I4" s="29"/>
      <c r="J4" s="29"/>
      <c r="K4" s="29"/>
    </row>
    <row r="5" spans="2:11" x14ac:dyDescent="0.25">
      <c r="D5" s="9"/>
      <c r="J5" s="9"/>
    </row>
    <row r="6" spans="2:11" ht="49.5" customHeight="1" thickBot="1" x14ac:dyDescent="0.3">
      <c r="B6" s="20" t="s">
        <v>20</v>
      </c>
      <c r="C6" s="21" t="s">
        <v>37</v>
      </c>
      <c r="D6" s="22" t="s">
        <v>38</v>
      </c>
      <c r="E6" s="21" t="s">
        <v>39</v>
      </c>
      <c r="H6" s="20" t="s">
        <v>42</v>
      </c>
      <c r="I6" s="21" t="s">
        <v>37</v>
      </c>
      <c r="J6" s="22" t="s">
        <v>38</v>
      </c>
      <c r="K6" s="21" t="s">
        <v>39</v>
      </c>
    </row>
    <row r="7" spans="2:11" ht="16.5" customHeight="1" thickTop="1" thickBot="1" x14ac:dyDescent="0.3">
      <c r="B7" s="23" t="s">
        <v>1</v>
      </c>
      <c r="C7" s="25">
        <v>17</v>
      </c>
      <c r="D7" s="25">
        <v>34</v>
      </c>
      <c r="E7" s="25">
        <v>8</v>
      </c>
      <c r="H7" s="23" t="s">
        <v>1</v>
      </c>
      <c r="I7" s="25">
        <v>6</v>
      </c>
      <c r="J7" s="25">
        <v>23</v>
      </c>
      <c r="K7" s="25">
        <v>4</v>
      </c>
    </row>
    <row r="8" spans="2:11" ht="16.5" customHeight="1" thickTop="1" thickBot="1" x14ac:dyDescent="0.3">
      <c r="B8" s="23" t="s">
        <v>2</v>
      </c>
      <c r="C8" s="25">
        <v>15</v>
      </c>
      <c r="D8" s="25">
        <v>13</v>
      </c>
      <c r="E8" s="25">
        <v>27</v>
      </c>
      <c r="H8" s="23" t="s">
        <v>2</v>
      </c>
      <c r="I8" s="25">
        <v>5</v>
      </c>
      <c r="J8" s="25">
        <v>7</v>
      </c>
      <c r="K8" s="25">
        <v>16</v>
      </c>
    </row>
    <row r="9" spans="2:11" ht="16.5" customHeight="1" thickTop="1" thickBot="1" x14ac:dyDescent="0.3">
      <c r="B9" s="23" t="s">
        <v>3</v>
      </c>
      <c r="C9" s="25">
        <v>13</v>
      </c>
      <c r="D9" s="25">
        <v>10</v>
      </c>
      <c r="E9" s="25">
        <v>20</v>
      </c>
      <c r="H9" s="23" t="s">
        <v>3</v>
      </c>
      <c r="I9" s="25">
        <v>7</v>
      </c>
      <c r="J9" s="25">
        <v>6</v>
      </c>
      <c r="K9" s="25">
        <v>12</v>
      </c>
    </row>
    <row r="10" spans="2:11" ht="16.5" customHeight="1" thickTop="1" thickBot="1" x14ac:dyDescent="0.3">
      <c r="B10" s="23" t="s">
        <v>4</v>
      </c>
      <c r="C10" s="25">
        <v>2</v>
      </c>
      <c r="D10" s="25">
        <v>0</v>
      </c>
      <c r="E10" s="25">
        <v>5</v>
      </c>
      <c r="H10" s="23" t="s">
        <v>4</v>
      </c>
      <c r="I10" s="25">
        <v>2</v>
      </c>
      <c r="J10" s="25">
        <v>0</v>
      </c>
      <c r="K10" s="25">
        <v>5</v>
      </c>
    </row>
    <row r="11" spans="2:11" ht="16.5" customHeight="1" thickTop="1" thickBot="1" x14ac:dyDescent="0.3">
      <c r="B11" s="23" t="s">
        <v>5</v>
      </c>
      <c r="C11" s="25">
        <v>8</v>
      </c>
      <c r="D11" s="25">
        <v>9</v>
      </c>
      <c r="E11" s="25">
        <v>15</v>
      </c>
      <c r="H11" s="23" t="s">
        <v>5</v>
      </c>
      <c r="I11" s="25">
        <v>5</v>
      </c>
      <c r="J11" s="25">
        <v>7</v>
      </c>
      <c r="K11" s="25">
        <v>11</v>
      </c>
    </row>
    <row r="12" spans="2:11" ht="16.5" customHeight="1" thickTop="1" thickBot="1" x14ac:dyDescent="0.3">
      <c r="B12" s="23" t="s">
        <v>6</v>
      </c>
      <c r="C12" s="25">
        <v>13</v>
      </c>
      <c r="D12" s="25">
        <v>12</v>
      </c>
      <c r="E12" s="25">
        <v>23</v>
      </c>
      <c r="H12" s="23" t="s">
        <v>6</v>
      </c>
      <c r="I12" s="25">
        <v>7</v>
      </c>
      <c r="J12" s="25">
        <v>9</v>
      </c>
      <c r="K12" s="25">
        <v>13</v>
      </c>
    </row>
    <row r="13" spans="2:11" ht="16.5" customHeight="1" thickTop="1" thickBot="1" x14ac:dyDescent="0.3">
      <c r="B13" s="23" t="s">
        <v>7</v>
      </c>
      <c r="C13" s="25">
        <v>2</v>
      </c>
      <c r="D13" s="25">
        <v>1</v>
      </c>
      <c r="E13" s="25">
        <v>3</v>
      </c>
      <c r="H13" s="23" t="s">
        <v>7</v>
      </c>
      <c r="I13" s="25">
        <v>2</v>
      </c>
      <c r="J13" s="25">
        <v>1</v>
      </c>
      <c r="K13" s="25">
        <v>3</v>
      </c>
    </row>
    <row r="14" spans="2:11" ht="16.5" customHeight="1" thickTop="1" thickBot="1" x14ac:dyDescent="0.3">
      <c r="B14" s="23" t="s">
        <v>8</v>
      </c>
      <c r="C14" s="25">
        <v>6</v>
      </c>
      <c r="D14" s="25">
        <v>4</v>
      </c>
      <c r="E14" s="25">
        <v>14</v>
      </c>
      <c r="H14" s="23" t="s">
        <v>8</v>
      </c>
      <c r="I14" s="25">
        <v>4</v>
      </c>
      <c r="J14" s="25">
        <v>4</v>
      </c>
      <c r="K14" s="25">
        <v>10</v>
      </c>
    </row>
    <row r="15" spans="2:11" ht="16.5" customHeight="1" thickTop="1" thickBot="1" x14ac:dyDescent="0.3">
      <c r="B15" s="23" t="s">
        <v>9</v>
      </c>
      <c r="C15" s="25">
        <v>6</v>
      </c>
      <c r="D15" s="25">
        <v>6</v>
      </c>
      <c r="E15" s="25">
        <v>8</v>
      </c>
      <c r="H15" s="23" t="s">
        <v>9</v>
      </c>
      <c r="I15" s="25">
        <v>5</v>
      </c>
      <c r="J15" s="25">
        <v>5</v>
      </c>
      <c r="K15" s="25">
        <v>6</v>
      </c>
    </row>
    <row r="16" spans="2:11" ht="16.5" customHeight="1" thickTop="1" thickBot="1" x14ac:dyDescent="0.3">
      <c r="B16" s="23" t="s">
        <v>10</v>
      </c>
      <c r="C16" s="25">
        <v>5</v>
      </c>
      <c r="D16" s="25">
        <v>5</v>
      </c>
      <c r="E16" s="25">
        <v>6</v>
      </c>
      <c r="H16" s="23" t="s">
        <v>10</v>
      </c>
      <c r="I16" s="25">
        <v>4</v>
      </c>
      <c r="J16" s="25">
        <v>3</v>
      </c>
      <c r="K16" s="25">
        <v>5</v>
      </c>
    </row>
    <row r="17" spans="2:11" ht="16.5" customHeight="1" thickTop="1" thickBot="1" x14ac:dyDescent="0.3">
      <c r="B17" s="24" t="s">
        <v>13</v>
      </c>
      <c r="C17" s="25">
        <f>SUM(C7:C16)</f>
        <v>87</v>
      </c>
      <c r="D17" s="25">
        <f t="shared" ref="D17:E17" si="0">SUM(D7:D16)</f>
        <v>94</v>
      </c>
      <c r="E17" s="25">
        <f t="shared" si="0"/>
        <v>129</v>
      </c>
      <c r="H17" s="24" t="s">
        <v>13</v>
      </c>
      <c r="I17" s="25">
        <f>SUM(I7:I16)</f>
        <v>47</v>
      </c>
      <c r="J17" s="25">
        <f t="shared" ref="J17:K17" si="1">SUM(J7:J16)</f>
        <v>65</v>
      </c>
      <c r="K17" s="25">
        <f t="shared" si="1"/>
        <v>85</v>
      </c>
    </row>
    <row r="18" spans="2:11" ht="15.75" thickTop="1" x14ac:dyDescent="0.25"/>
    <row r="20" spans="2:11" x14ac:dyDescent="0.25">
      <c r="B20" s="29" t="s">
        <v>14</v>
      </c>
      <c r="C20" s="29"/>
      <c r="D20" s="29"/>
      <c r="E20" s="29"/>
    </row>
    <row r="21" spans="2:11" x14ac:dyDescent="0.25">
      <c r="B21" s="29" t="s">
        <v>41</v>
      </c>
      <c r="C21" s="29"/>
      <c r="D21" s="29"/>
      <c r="E21" s="29"/>
    </row>
    <row r="22" spans="2:11" x14ac:dyDescent="0.25">
      <c r="B22" s="29" t="s">
        <v>15</v>
      </c>
      <c r="C22" s="29"/>
      <c r="D22" s="29"/>
      <c r="E22" s="29"/>
    </row>
    <row r="23" spans="2:11" x14ac:dyDescent="0.25">
      <c r="D23" s="9"/>
    </row>
    <row r="24" spans="2:11" ht="45.75" thickBot="1" x14ac:dyDescent="0.3">
      <c r="B24" s="20" t="s">
        <v>18</v>
      </c>
      <c r="C24" s="21" t="s">
        <v>37</v>
      </c>
      <c r="D24" s="22" t="s">
        <v>38</v>
      </c>
      <c r="E24" s="21" t="s">
        <v>39</v>
      </c>
    </row>
    <row r="25" spans="2:11" ht="16.5" thickTop="1" thickBot="1" x14ac:dyDescent="0.3">
      <c r="B25" s="23" t="s">
        <v>1</v>
      </c>
      <c r="C25" s="25">
        <v>11</v>
      </c>
      <c r="D25" s="25">
        <v>11</v>
      </c>
      <c r="E25" s="25">
        <v>4</v>
      </c>
    </row>
    <row r="26" spans="2:11" ht="16.5" thickTop="1" thickBot="1" x14ac:dyDescent="0.3">
      <c r="B26" s="23" t="s">
        <v>2</v>
      </c>
      <c r="C26" s="25">
        <v>10</v>
      </c>
      <c r="D26" s="25">
        <v>6</v>
      </c>
      <c r="E26" s="25">
        <v>11</v>
      </c>
    </row>
    <row r="27" spans="2:11" ht="16.5" thickTop="1" thickBot="1" x14ac:dyDescent="0.3">
      <c r="B27" s="23" t="s">
        <v>3</v>
      </c>
      <c r="C27" s="25">
        <v>5</v>
      </c>
      <c r="D27" s="25">
        <v>4</v>
      </c>
      <c r="E27" s="25">
        <v>8</v>
      </c>
    </row>
    <row r="28" spans="2:11" ht="16.5" thickTop="1" thickBot="1" x14ac:dyDescent="0.3">
      <c r="B28" s="23" t="s">
        <v>4</v>
      </c>
      <c r="C28" s="25">
        <v>0</v>
      </c>
      <c r="D28" s="25">
        <v>0</v>
      </c>
      <c r="E28" s="25">
        <v>0</v>
      </c>
    </row>
    <row r="29" spans="2:11" ht="16.5" thickTop="1" thickBot="1" x14ac:dyDescent="0.3">
      <c r="B29" s="23" t="s">
        <v>5</v>
      </c>
      <c r="C29" s="25">
        <v>3</v>
      </c>
      <c r="D29" s="25">
        <v>2</v>
      </c>
      <c r="E29" s="25">
        <v>4</v>
      </c>
    </row>
    <row r="30" spans="2:11" ht="16.5" thickTop="1" thickBot="1" x14ac:dyDescent="0.3">
      <c r="B30" s="23" t="s">
        <v>6</v>
      </c>
      <c r="C30" s="25">
        <v>6</v>
      </c>
      <c r="D30" s="25">
        <v>3</v>
      </c>
      <c r="E30" s="25">
        <v>10</v>
      </c>
    </row>
    <row r="31" spans="2:11" ht="16.5" thickTop="1" thickBot="1" x14ac:dyDescent="0.3">
      <c r="B31" s="23" t="s">
        <v>7</v>
      </c>
      <c r="C31" s="25">
        <v>0</v>
      </c>
      <c r="D31" s="25">
        <v>0</v>
      </c>
      <c r="E31" s="25">
        <v>0</v>
      </c>
    </row>
    <row r="32" spans="2:11" ht="16.5" thickTop="1" thickBot="1" x14ac:dyDescent="0.3">
      <c r="B32" s="23" t="s">
        <v>8</v>
      </c>
      <c r="C32" s="25">
        <v>2</v>
      </c>
      <c r="D32" s="25">
        <v>0</v>
      </c>
      <c r="E32" s="25">
        <v>4</v>
      </c>
    </row>
    <row r="33" spans="2:5" ht="16.5" thickTop="1" thickBot="1" x14ac:dyDescent="0.3">
      <c r="B33" s="23" t="s">
        <v>9</v>
      </c>
      <c r="C33" s="25">
        <v>1</v>
      </c>
      <c r="D33" s="25">
        <v>1</v>
      </c>
      <c r="E33" s="25">
        <v>2</v>
      </c>
    </row>
    <row r="34" spans="2:5" ht="16.5" thickTop="1" thickBot="1" x14ac:dyDescent="0.3">
      <c r="B34" s="23" t="s">
        <v>10</v>
      </c>
      <c r="C34" s="25">
        <v>1</v>
      </c>
      <c r="D34" s="25">
        <v>2</v>
      </c>
      <c r="E34" s="25">
        <v>1</v>
      </c>
    </row>
    <row r="35" spans="2:5" ht="16.5" thickTop="1" thickBot="1" x14ac:dyDescent="0.3">
      <c r="B35" s="24" t="s">
        <v>13</v>
      </c>
      <c r="C35" s="25">
        <f>SUM(C25:C34)</f>
        <v>39</v>
      </c>
      <c r="D35" s="25">
        <f t="shared" ref="D35:E35" si="2">SUM(D25:D34)</f>
        <v>29</v>
      </c>
      <c r="E35" s="25">
        <f t="shared" si="2"/>
        <v>44</v>
      </c>
    </row>
    <row r="36" spans="2:5" ht="15.75" thickTop="1" x14ac:dyDescent="0.25"/>
  </sheetData>
  <mergeCells count="9">
    <mergeCell ref="B20:E20"/>
    <mergeCell ref="B21:E21"/>
    <mergeCell ref="B22:E22"/>
    <mergeCell ref="H2:K2"/>
    <mergeCell ref="H3:K3"/>
    <mergeCell ref="H4:K4"/>
    <mergeCell ref="B2:E2"/>
    <mergeCell ref="B3:E3"/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opLeftCell="B1" workbookViewId="0">
      <selection activeCell="D17" sqref="D17"/>
    </sheetView>
  </sheetViews>
  <sheetFormatPr baseColWidth="10" defaultRowHeight="15" x14ac:dyDescent="0.25"/>
  <cols>
    <col min="2" max="2" width="40" customWidth="1"/>
    <col min="3" max="3" width="19.7109375" customWidth="1"/>
    <col min="4" max="4" width="18.85546875" customWidth="1"/>
    <col min="5" max="5" width="19.7109375" customWidth="1"/>
    <col min="6" max="6" width="19.42578125" customWidth="1"/>
    <col min="7" max="7" width="19.85546875" customWidth="1"/>
    <col min="8" max="8" width="12.28515625" customWidth="1"/>
  </cols>
  <sheetData>
    <row r="1" spans="2:8" x14ac:dyDescent="0.25">
      <c r="D1" s="9"/>
    </row>
    <row r="2" spans="2:8" x14ac:dyDescent="0.25">
      <c r="B2" s="29" t="s">
        <v>14</v>
      </c>
      <c r="C2" s="29"/>
      <c r="D2" s="29"/>
      <c r="E2" s="29"/>
      <c r="F2" s="29"/>
      <c r="G2" s="29"/>
      <c r="H2" s="29"/>
    </row>
    <row r="3" spans="2:8" x14ac:dyDescent="0.25">
      <c r="B3" s="29" t="s">
        <v>50</v>
      </c>
      <c r="C3" s="29"/>
      <c r="D3" s="29"/>
      <c r="E3" s="29"/>
      <c r="F3" s="29"/>
      <c r="G3" s="29"/>
      <c r="H3" s="29"/>
    </row>
    <row r="4" spans="2:8" x14ac:dyDescent="0.25">
      <c r="B4" s="29" t="s">
        <v>15</v>
      </c>
      <c r="C4" s="29"/>
      <c r="D4" s="29"/>
      <c r="E4" s="29"/>
      <c r="F4" s="29"/>
      <c r="G4" s="29"/>
      <c r="H4" s="29"/>
    </row>
    <row r="5" spans="2:8" x14ac:dyDescent="0.25">
      <c r="D5" s="9"/>
    </row>
    <row r="6" spans="2:8" ht="15.75" thickBot="1" x14ac:dyDescent="0.3">
      <c r="B6" s="20" t="s">
        <v>18</v>
      </c>
      <c r="C6" s="21" t="s">
        <v>44</v>
      </c>
      <c r="D6" s="22" t="s">
        <v>45</v>
      </c>
      <c r="E6" s="21" t="s">
        <v>46</v>
      </c>
      <c r="F6" s="1" t="s">
        <v>47</v>
      </c>
      <c r="G6" s="1" t="s">
        <v>48</v>
      </c>
      <c r="H6" s="1" t="s">
        <v>49</v>
      </c>
    </row>
    <row r="7" spans="2:8" ht="17.100000000000001" customHeight="1" thickTop="1" thickBot="1" x14ac:dyDescent="0.3">
      <c r="B7" s="23" t="s">
        <v>1</v>
      </c>
      <c r="C7" s="25">
        <v>10</v>
      </c>
      <c r="D7" s="26">
        <v>0</v>
      </c>
      <c r="E7" s="26">
        <v>9</v>
      </c>
      <c r="F7" s="28">
        <v>2</v>
      </c>
      <c r="G7" s="28">
        <v>5</v>
      </c>
      <c r="H7" s="28">
        <v>0</v>
      </c>
    </row>
    <row r="8" spans="2:8" ht="17.100000000000001" customHeight="1" thickTop="1" thickBot="1" x14ac:dyDescent="0.3">
      <c r="B8" s="23" t="s">
        <v>2</v>
      </c>
      <c r="C8" s="25">
        <v>10</v>
      </c>
      <c r="D8" s="25">
        <v>4</v>
      </c>
      <c r="E8" s="25">
        <v>6</v>
      </c>
      <c r="F8" s="7">
        <v>3</v>
      </c>
      <c r="G8" s="7">
        <v>3</v>
      </c>
      <c r="H8" s="7">
        <v>1</v>
      </c>
    </row>
    <row r="9" spans="2:8" ht="17.100000000000001" customHeight="1" thickTop="1" thickBot="1" x14ac:dyDescent="0.3">
      <c r="B9" s="23" t="s">
        <v>3</v>
      </c>
      <c r="C9" s="25">
        <v>5</v>
      </c>
      <c r="D9" s="25">
        <v>1</v>
      </c>
      <c r="E9" s="25">
        <v>3</v>
      </c>
      <c r="F9" s="7">
        <v>5</v>
      </c>
      <c r="G9" s="7">
        <v>3</v>
      </c>
      <c r="H9" s="7">
        <v>0</v>
      </c>
    </row>
    <row r="10" spans="2:8" ht="17.100000000000001" customHeight="1" thickTop="1" thickBot="1" x14ac:dyDescent="0.3">
      <c r="B10" s="23" t="s">
        <v>4</v>
      </c>
      <c r="C10" s="25">
        <v>0</v>
      </c>
      <c r="D10" s="25">
        <v>0</v>
      </c>
      <c r="E10" s="25">
        <v>0</v>
      </c>
      <c r="F10" s="7">
        <v>0</v>
      </c>
      <c r="G10" s="7">
        <v>0</v>
      </c>
      <c r="H10" s="7">
        <v>0</v>
      </c>
    </row>
    <row r="11" spans="2:8" ht="17.100000000000001" customHeight="1" thickTop="1" thickBot="1" x14ac:dyDescent="0.3">
      <c r="B11" s="23" t="s">
        <v>5</v>
      </c>
      <c r="C11" s="25">
        <v>3</v>
      </c>
      <c r="D11" s="25">
        <v>0</v>
      </c>
      <c r="E11" s="25">
        <v>2</v>
      </c>
      <c r="F11" s="7">
        <v>2</v>
      </c>
      <c r="G11" s="7">
        <v>1</v>
      </c>
      <c r="H11" s="7">
        <v>1</v>
      </c>
    </row>
    <row r="12" spans="2:8" ht="17.100000000000001" customHeight="1" thickTop="1" thickBot="1" x14ac:dyDescent="0.3">
      <c r="B12" s="23" t="s">
        <v>6</v>
      </c>
      <c r="C12" s="25">
        <v>5</v>
      </c>
      <c r="D12" s="25">
        <v>2</v>
      </c>
      <c r="E12" s="25">
        <v>5</v>
      </c>
      <c r="F12" s="7">
        <v>4</v>
      </c>
      <c r="G12" s="7">
        <v>3</v>
      </c>
      <c r="H12" s="7">
        <v>0</v>
      </c>
    </row>
    <row r="13" spans="2:8" ht="17.100000000000001" customHeight="1" thickTop="1" thickBot="1" x14ac:dyDescent="0.3">
      <c r="B13" s="23" t="s">
        <v>7</v>
      </c>
      <c r="C13" s="25">
        <v>0</v>
      </c>
      <c r="D13" s="25">
        <v>0</v>
      </c>
      <c r="E13" s="25">
        <v>0</v>
      </c>
      <c r="F13" s="7">
        <v>0</v>
      </c>
      <c r="G13" s="7">
        <v>0</v>
      </c>
      <c r="H13" s="7">
        <v>0</v>
      </c>
    </row>
    <row r="14" spans="2:8" ht="17.100000000000001" customHeight="1" thickTop="1" thickBot="1" x14ac:dyDescent="0.3">
      <c r="B14" s="23" t="s">
        <v>8</v>
      </c>
      <c r="C14" s="25">
        <v>1</v>
      </c>
      <c r="D14" s="25">
        <v>1</v>
      </c>
      <c r="E14" s="25">
        <v>1</v>
      </c>
      <c r="F14" s="7">
        <v>0</v>
      </c>
      <c r="G14" s="7">
        <v>3</v>
      </c>
      <c r="H14" s="7">
        <v>0</v>
      </c>
    </row>
    <row r="15" spans="2:8" ht="17.100000000000001" customHeight="1" thickTop="1" thickBot="1" x14ac:dyDescent="0.3">
      <c r="B15" s="23" t="s">
        <v>9</v>
      </c>
      <c r="C15" s="25">
        <v>0</v>
      </c>
      <c r="D15" s="25">
        <v>1</v>
      </c>
      <c r="E15" s="25">
        <v>2</v>
      </c>
      <c r="F15" s="7">
        <v>0</v>
      </c>
      <c r="G15" s="7">
        <v>1</v>
      </c>
      <c r="H15" s="7">
        <v>0</v>
      </c>
    </row>
    <row r="16" spans="2:8" ht="17.100000000000001" customHeight="1" thickTop="1" thickBot="1" x14ac:dyDescent="0.3">
      <c r="B16" s="23" t="s">
        <v>10</v>
      </c>
      <c r="C16" s="25">
        <v>1</v>
      </c>
      <c r="D16" s="25">
        <v>0</v>
      </c>
      <c r="E16" s="25">
        <v>2</v>
      </c>
      <c r="F16" s="7">
        <v>0</v>
      </c>
      <c r="G16" s="7">
        <v>1</v>
      </c>
      <c r="H16" s="7">
        <v>0</v>
      </c>
    </row>
    <row r="17" spans="2:8" ht="17.100000000000001" customHeight="1" thickTop="1" thickBot="1" x14ac:dyDescent="0.3">
      <c r="B17" s="24" t="s">
        <v>13</v>
      </c>
      <c r="C17" s="25">
        <f>SUM(C7:C16)</f>
        <v>35</v>
      </c>
      <c r="D17" s="25">
        <f t="shared" ref="D17:G17" si="0">SUM(D7:D16)</f>
        <v>9</v>
      </c>
      <c r="E17" s="25">
        <f t="shared" si="0"/>
        <v>30</v>
      </c>
      <c r="F17" s="25">
        <f t="shared" si="0"/>
        <v>16</v>
      </c>
      <c r="G17" s="25">
        <f t="shared" si="0"/>
        <v>20</v>
      </c>
      <c r="H17" s="25">
        <f>SUM(H7:H16)</f>
        <v>2</v>
      </c>
    </row>
    <row r="18" spans="2:8" ht="15.75" thickTop="1" x14ac:dyDescent="0.25"/>
    <row r="20" spans="2:8" x14ac:dyDescent="0.25">
      <c r="D20" s="9"/>
    </row>
    <row r="21" spans="2:8" x14ac:dyDescent="0.25">
      <c r="B21" s="29" t="s">
        <v>14</v>
      </c>
      <c r="C21" s="29"/>
      <c r="D21" s="29"/>
      <c r="E21" s="29"/>
      <c r="F21" s="29"/>
      <c r="G21" s="29"/>
      <c r="H21" s="29"/>
    </row>
    <row r="22" spans="2:8" x14ac:dyDescent="0.25">
      <c r="B22" s="29" t="s">
        <v>51</v>
      </c>
      <c r="C22" s="29"/>
      <c r="D22" s="29"/>
      <c r="E22" s="29"/>
      <c r="F22" s="29"/>
      <c r="G22" s="29"/>
      <c r="H22" s="29"/>
    </row>
    <row r="23" spans="2:8" x14ac:dyDescent="0.25">
      <c r="B23" s="29" t="s">
        <v>15</v>
      </c>
      <c r="C23" s="29"/>
      <c r="D23" s="29"/>
      <c r="E23" s="29"/>
      <c r="F23" s="29"/>
      <c r="G23" s="29"/>
      <c r="H23" s="29"/>
    </row>
    <row r="24" spans="2:8" x14ac:dyDescent="0.25">
      <c r="D24" s="9"/>
    </row>
    <row r="25" spans="2:8" ht="15.75" thickBot="1" x14ac:dyDescent="0.3">
      <c r="B25" s="20" t="s">
        <v>52</v>
      </c>
      <c r="C25" s="21" t="s">
        <v>44</v>
      </c>
      <c r="D25" s="22" t="s">
        <v>45</v>
      </c>
      <c r="E25" s="21" t="s">
        <v>46</v>
      </c>
      <c r="F25" s="1" t="s">
        <v>47</v>
      </c>
      <c r="G25" s="1" t="s">
        <v>48</v>
      </c>
      <c r="H25" s="1" t="s">
        <v>49</v>
      </c>
    </row>
    <row r="26" spans="2:8" ht="17.100000000000001" customHeight="1" thickTop="1" thickBot="1" x14ac:dyDescent="0.3">
      <c r="B26" s="23" t="s">
        <v>1</v>
      </c>
      <c r="C26" s="25">
        <v>7</v>
      </c>
      <c r="D26" s="26">
        <v>5</v>
      </c>
      <c r="E26" s="26">
        <v>3</v>
      </c>
      <c r="F26" s="28">
        <v>18</v>
      </c>
      <c r="G26" s="28">
        <v>0</v>
      </c>
      <c r="H26" s="28">
        <v>0</v>
      </c>
    </row>
    <row r="27" spans="2:8" ht="17.100000000000001" customHeight="1" thickTop="1" thickBot="1" x14ac:dyDescent="0.3">
      <c r="B27" s="23" t="s">
        <v>2</v>
      </c>
      <c r="C27" s="25">
        <v>6</v>
      </c>
      <c r="D27" s="25">
        <v>5</v>
      </c>
      <c r="E27" s="25">
        <v>2</v>
      </c>
      <c r="F27" s="7">
        <v>15</v>
      </c>
      <c r="G27" s="7">
        <v>0</v>
      </c>
      <c r="H27" s="7">
        <v>0</v>
      </c>
    </row>
    <row r="28" spans="2:8" ht="17.100000000000001" customHeight="1" thickTop="1" thickBot="1" x14ac:dyDescent="0.3">
      <c r="B28" s="23" t="s">
        <v>3</v>
      </c>
      <c r="C28" s="25">
        <v>6</v>
      </c>
      <c r="D28" s="25">
        <v>5</v>
      </c>
      <c r="E28" s="25">
        <v>5</v>
      </c>
      <c r="F28" s="7">
        <v>9</v>
      </c>
      <c r="G28" s="7">
        <v>0</v>
      </c>
      <c r="H28" s="7">
        <v>0</v>
      </c>
    </row>
    <row r="29" spans="2:8" ht="17.100000000000001" customHeight="1" thickTop="1" thickBot="1" x14ac:dyDescent="0.3">
      <c r="B29" s="23" t="s">
        <v>4</v>
      </c>
      <c r="C29" s="25">
        <v>2</v>
      </c>
      <c r="D29" s="25">
        <v>1</v>
      </c>
      <c r="E29" s="25">
        <v>0</v>
      </c>
      <c r="F29" s="7">
        <v>4</v>
      </c>
      <c r="G29" s="7">
        <v>0</v>
      </c>
      <c r="H29" s="7">
        <v>0</v>
      </c>
    </row>
    <row r="30" spans="2:8" ht="17.100000000000001" customHeight="1" thickTop="1" thickBot="1" x14ac:dyDescent="0.3">
      <c r="B30" s="23" t="s">
        <v>5</v>
      </c>
      <c r="C30" s="25">
        <v>5</v>
      </c>
      <c r="D30" s="25">
        <v>6</v>
      </c>
      <c r="E30" s="25">
        <v>3</v>
      </c>
      <c r="F30" s="7">
        <v>9</v>
      </c>
      <c r="G30" s="7">
        <v>0</v>
      </c>
      <c r="H30" s="7">
        <v>0</v>
      </c>
    </row>
    <row r="31" spans="2:8" ht="17.100000000000001" customHeight="1" thickTop="1" thickBot="1" x14ac:dyDescent="0.3">
      <c r="B31" s="23" t="s">
        <v>6</v>
      </c>
      <c r="C31" s="25">
        <v>7</v>
      </c>
      <c r="D31" s="25">
        <v>6</v>
      </c>
      <c r="E31" s="25">
        <v>6</v>
      </c>
      <c r="F31" s="7">
        <v>10</v>
      </c>
      <c r="G31" s="7">
        <v>0</v>
      </c>
      <c r="H31" s="7">
        <v>0</v>
      </c>
    </row>
    <row r="32" spans="2:8" ht="17.100000000000001" customHeight="1" thickTop="1" thickBot="1" x14ac:dyDescent="0.3">
      <c r="B32" s="23" t="s">
        <v>7</v>
      </c>
      <c r="C32" s="25">
        <v>2</v>
      </c>
      <c r="D32" s="25">
        <v>0</v>
      </c>
      <c r="E32" s="25">
        <v>3</v>
      </c>
      <c r="F32" s="7">
        <v>1</v>
      </c>
      <c r="G32" s="7">
        <v>0</v>
      </c>
      <c r="H32" s="7">
        <v>0</v>
      </c>
    </row>
    <row r="33" spans="2:8" ht="17.100000000000001" customHeight="1" thickTop="1" thickBot="1" x14ac:dyDescent="0.3">
      <c r="B33" s="23" t="s">
        <v>8</v>
      </c>
      <c r="C33" s="25">
        <v>4</v>
      </c>
      <c r="D33" s="25">
        <v>3</v>
      </c>
      <c r="E33" s="25">
        <v>5</v>
      </c>
      <c r="F33" s="7">
        <v>6</v>
      </c>
      <c r="G33" s="7">
        <v>0</v>
      </c>
      <c r="H33" s="7">
        <v>0</v>
      </c>
    </row>
    <row r="34" spans="2:8" ht="17.100000000000001" customHeight="1" thickTop="1" thickBot="1" x14ac:dyDescent="0.3">
      <c r="B34" s="23" t="s">
        <v>9</v>
      </c>
      <c r="C34" s="25">
        <v>5</v>
      </c>
      <c r="D34" s="25">
        <v>3</v>
      </c>
      <c r="E34" s="25">
        <v>4</v>
      </c>
      <c r="F34" s="7">
        <v>4</v>
      </c>
      <c r="G34" s="7">
        <v>0</v>
      </c>
      <c r="H34" s="7">
        <v>0</v>
      </c>
    </row>
    <row r="35" spans="2:8" ht="17.100000000000001" customHeight="1" thickTop="1" thickBot="1" x14ac:dyDescent="0.3">
      <c r="B35" s="23" t="s">
        <v>10</v>
      </c>
      <c r="C35" s="25">
        <v>4</v>
      </c>
      <c r="D35" s="25">
        <v>3</v>
      </c>
      <c r="E35" s="25">
        <v>3</v>
      </c>
      <c r="F35" s="7">
        <v>2</v>
      </c>
      <c r="G35" s="7">
        <v>0</v>
      </c>
      <c r="H35" s="7">
        <v>0</v>
      </c>
    </row>
    <row r="36" spans="2:8" ht="16.5" thickTop="1" thickBot="1" x14ac:dyDescent="0.3">
      <c r="B36" s="24" t="s">
        <v>13</v>
      </c>
      <c r="C36" s="25">
        <f>SUM(C26:C35)</f>
        <v>48</v>
      </c>
      <c r="D36" s="25">
        <f t="shared" ref="D36:H36" si="1">SUM(D26:D35)</f>
        <v>37</v>
      </c>
      <c r="E36" s="25">
        <f t="shared" si="1"/>
        <v>34</v>
      </c>
      <c r="F36" s="25">
        <f t="shared" si="1"/>
        <v>78</v>
      </c>
      <c r="G36" s="25">
        <f t="shared" si="1"/>
        <v>0</v>
      </c>
      <c r="H36" s="25">
        <f t="shared" si="1"/>
        <v>0</v>
      </c>
    </row>
    <row r="37" spans="2:8" ht="15.75" thickTop="1" x14ac:dyDescent="0.25"/>
  </sheetData>
  <mergeCells count="6">
    <mergeCell ref="B21:H21"/>
    <mergeCell ref="B22:H22"/>
    <mergeCell ref="B23:H23"/>
    <mergeCell ref="B2:H2"/>
    <mergeCell ref="B3:H3"/>
    <mergeCell ref="B4: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>
      <selection activeCell="A2" sqref="A2:E18"/>
    </sheetView>
  </sheetViews>
  <sheetFormatPr baseColWidth="10" defaultRowHeight="15" x14ac:dyDescent="0.25"/>
  <cols>
    <col min="1" max="1" width="9.85546875" customWidth="1"/>
    <col min="2" max="2" width="40" customWidth="1"/>
    <col min="3" max="3" width="16.42578125" customWidth="1"/>
    <col min="4" max="5" width="14.85546875" customWidth="1"/>
  </cols>
  <sheetData>
    <row r="2" spans="2:5" x14ac:dyDescent="0.25">
      <c r="D2" s="9"/>
    </row>
    <row r="3" spans="2:5" x14ac:dyDescent="0.25">
      <c r="B3" s="29" t="s">
        <v>14</v>
      </c>
      <c r="C3" s="29"/>
      <c r="D3" s="29"/>
      <c r="E3" s="29"/>
    </row>
    <row r="4" spans="2:5" x14ac:dyDescent="0.25">
      <c r="B4" s="29" t="s">
        <v>56</v>
      </c>
      <c r="C4" s="29"/>
      <c r="D4" s="29"/>
      <c r="E4" s="29"/>
    </row>
    <row r="5" spans="2:5" x14ac:dyDescent="0.25">
      <c r="B5" s="29" t="s">
        <v>15</v>
      </c>
      <c r="C5" s="29"/>
      <c r="D5" s="29"/>
      <c r="E5" s="29"/>
    </row>
    <row r="6" spans="2:5" x14ac:dyDescent="0.25">
      <c r="D6" s="9"/>
    </row>
    <row r="7" spans="2:5" ht="15.75" thickBot="1" x14ac:dyDescent="0.3">
      <c r="B7" s="20" t="s">
        <v>20</v>
      </c>
      <c r="C7" s="21" t="s">
        <v>53</v>
      </c>
      <c r="D7" s="22" t="s">
        <v>54</v>
      </c>
      <c r="E7" s="21" t="s">
        <v>55</v>
      </c>
    </row>
    <row r="8" spans="2:5" ht="16.5" thickTop="1" thickBot="1" x14ac:dyDescent="0.3">
      <c r="B8" s="23" t="s">
        <v>1</v>
      </c>
      <c r="C8" s="25">
        <v>25</v>
      </c>
      <c r="D8" s="26">
        <v>21</v>
      </c>
      <c r="E8" s="26">
        <v>45</v>
      </c>
    </row>
    <row r="9" spans="2:5" ht="15.75" customHeight="1" thickTop="1" thickBot="1" x14ac:dyDescent="0.3">
      <c r="B9" s="23" t="s">
        <v>2</v>
      </c>
      <c r="C9" s="25">
        <v>33</v>
      </c>
      <c r="D9" s="25">
        <v>6</v>
      </c>
      <c r="E9" s="25">
        <v>50</v>
      </c>
    </row>
    <row r="10" spans="2:5" ht="21" customHeight="1" thickTop="1" thickBot="1" x14ac:dyDescent="0.3">
      <c r="B10" s="23" t="s">
        <v>3</v>
      </c>
      <c r="C10" s="25">
        <v>27</v>
      </c>
      <c r="D10" s="25">
        <v>3</v>
      </c>
      <c r="E10" s="25">
        <v>32</v>
      </c>
    </row>
    <row r="11" spans="2:5" ht="18" customHeight="1" thickTop="1" thickBot="1" x14ac:dyDescent="0.3">
      <c r="B11" s="23" t="s">
        <v>4</v>
      </c>
      <c r="C11" s="25">
        <v>1</v>
      </c>
      <c r="D11" s="25">
        <v>3</v>
      </c>
      <c r="E11" s="25">
        <v>7</v>
      </c>
    </row>
    <row r="12" spans="2:5" ht="16.5" thickTop="1" thickBot="1" x14ac:dyDescent="0.3">
      <c r="B12" s="23" t="s">
        <v>5</v>
      </c>
      <c r="C12" s="25">
        <v>11</v>
      </c>
      <c r="D12" s="25">
        <v>2</v>
      </c>
      <c r="E12" s="25">
        <v>26</v>
      </c>
    </row>
    <row r="13" spans="2:5" ht="16.5" thickTop="1" thickBot="1" x14ac:dyDescent="0.3">
      <c r="B13" s="23" t="s">
        <v>6</v>
      </c>
      <c r="C13" s="25">
        <v>21</v>
      </c>
      <c r="D13" s="25">
        <v>13</v>
      </c>
      <c r="E13" s="25">
        <v>33</v>
      </c>
    </row>
    <row r="14" spans="2:5" ht="16.5" thickTop="1" thickBot="1" x14ac:dyDescent="0.3">
      <c r="B14" s="23" t="s">
        <v>7</v>
      </c>
      <c r="C14" s="25">
        <v>1</v>
      </c>
      <c r="D14" s="25">
        <v>0</v>
      </c>
      <c r="E14" s="25">
        <v>5</v>
      </c>
    </row>
    <row r="15" spans="2:5" ht="16.5" thickTop="1" thickBot="1" x14ac:dyDescent="0.3">
      <c r="B15" s="23" t="s">
        <v>8</v>
      </c>
      <c r="C15" s="25">
        <v>7</v>
      </c>
      <c r="D15" s="25">
        <v>6</v>
      </c>
      <c r="E15" s="25">
        <v>17</v>
      </c>
    </row>
    <row r="16" spans="2:5" ht="16.5" thickTop="1" thickBot="1" x14ac:dyDescent="0.3">
      <c r="B16" s="23" t="s">
        <v>9</v>
      </c>
      <c r="C16" s="25">
        <v>8</v>
      </c>
      <c r="D16" s="25">
        <v>2</v>
      </c>
      <c r="E16" s="25">
        <v>16</v>
      </c>
    </row>
    <row r="17" spans="2:5" ht="16.5" thickTop="1" thickBot="1" x14ac:dyDescent="0.3">
      <c r="B17" s="23" t="s">
        <v>10</v>
      </c>
      <c r="C17" s="25">
        <v>5</v>
      </c>
      <c r="D17" s="25">
        <v>2</v>
      </c>
      <c r="E17" s="25">
        <v>13</v>
      </c>
    </row>
    <row r="18" spans="2:5" ht="16.5" thickTop="1" thickBot="1" x14ac:dyDescent="0.3">
      <c r="B18" s="24" t="s">
        <v>13</v>
      </c>
      <c r="C18" s="25">
        <f>SUM(C8:C17)</f>
        <v>139</v>
      </c>
      <c r="D18" s="25">
        <f t="shared" ref="D18:E18" si="0">SUM(D8:D17)</f>
        <v>58</v>
      </c>
      <c r="E18" s="25">
        <f t="shared" si="0"/>
        <v>244</v>
      </c>
    </row>
    <row r="19" spans="2:5" ht="15.75" thickTop="1" x14ac:dyDescent="0.25"/>
  </sheetData>
  <mergeCells count="3">
    <mergeCell ref="B3:E3"/>
    <mergeCell ref="B4:E4"/>
    <mergeCell ref="B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SEMANA POR PORCENTAJE</vt:lpstr>
      <vt:lpstr>SEMANA 9 DE MARZO AL 13 DE MARZ</vt:lpstr>
      <vt:lpstr>PARTIDO POLITICOS POR P. INFOR</vt:lpstr>
      <vt:lpstr>JERARQUIA</vt:lpstr>
      <vt:lpstr>SEGMENTO DE TIEMPO</vt:lpstr>
      <vt:lpstr>POSICIONAMIENTO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PREP</dc:creator>
  <cp:lastModifiedBy>Sistemas PREP</cp:lastModifiedBy>
  <dcterms:created xsi:type="dcterms:W3CDTF">2015-04-21T14:54:55Z</dcterms:created>
  <dcterms:modified xsi:type="dcterms:W3CDTF">2017-10-20T15:37:59Z</dcterms:modified>
</cp:coreProperties>
</file>